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50上下水道課\010上水道グループ\11.広報・HP\ホームページ\水道料金改定\R8.10\"/>
    </mc:Choice>
  </mc:AlternateContent>
  <xr:revisionPtr revIDLastSave="0" documentId="13_ncr:1_{88FD25E9-54AF-453C-9CF7-0FF865272FFF}" xr6:coauthVersionLast="47" xr6:coauthVersionMax="47" xr10:uidLastSave="{00000000-0000-0000-0000-000000000000}"/>
  <bookViews>
    <workbookView xWindow="-120" yWindow="-120" windowWidth="20730" windowHeight="11040" xr2:uid="{B2867911-FE06-4B4B-94D6-E17D3ECF779A}"/>
  </bookViews>
  <sheets>
    <sheet name="水道使用料計算シミュレーション" sheetId="7" r:id="rId1"/>
    <sheet name="計算シート①" sheetId="1" state="hidden" r:id="rId2"/>
    <sheet name="計算シート②" sheetId="4" state="hidden" r:id="rId3"/>
    <sheet name="計算シート③" sheetId="5" state="hidden" r:id="rId4"/>
    <sheet name="リストシート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R35" i="1" s="1"/>
  <c r="S35" i="1" s="1"/>
  <c r="C2" i="1"/>
  <c r="K34" i="1" s="1"/>
  <c r="L34" i="1" s="1"/>
  <c r="C1" i="1"/>
  <c r="P36" i="1" s="1"/>
  <c r="Q36" i="1" s="1"/>
  <c r="S36" i="1" s="1"/>
  <c r="C2" i="5"/>
  <c r="E32" i="5" s="1"/>
  <c r="F32" i="5" s="1"/>
  <c r="C3" i="5"/>
  <c r="R35" i="5" s="1"/>
  <c r="S35" i="5" s="1"/>
  <c r="C1" i="5"/>
  <c r="P36" i="5" s="1"/>
  <c r="Q36" i="5" s="1"/>
  <c r="S36" i="5" s="1"/>
  <c r="C2" i="4"/>
  <c r="E35" i="4" s="1"/>
  <c r="F35" i="4" s="1"/>
  <c r="C3" i="4"/>
  <c r="X33" i="4" s="1"/>
  <c r="Y33" i="4" s="1"/>
  <c r="C1" i="4"/>
  <c r="H28" i="4" s="1"/>
  <c r="I29" i="4" s="1"/>
  <c r="S29" i="5"/>
  <c r="F29" i="5"/>
  <c r="X27" i="5"/>
  <c r="K27" i="5"/>
  <c r="U21" i="5"/>
  <c r="H21" i="5"/>
  <c r="J17" i="5"/>
  <c r="J15" i="5"/>
  <c r="W14" i="5"/>
  <c r="J14" i="5"/>
  <c r="J13" i="5"/>
  <c r="S11" i="5"/>
  <c r="I11" i="5"/>
  <c r="F11" i="5"/>
  <c r="U10" i="5"/>
  <c r="V11" i="5" s="1"/>
  <c r="H10" i="5"/>
  <c r="J16" i="5" s="1"/>
  <c r="C5" i="5"/>
  <c r="S29" i="4"/>
  <c r="F29" i="4"/>
  <c r="X27" i="4"/>
  <c r="K27" i="4"/>
  <c r="U21" i="4"/>
  <c r="H21" i="4"/>
  <c r="S11" i="4"/>
  <c r="F11" i="4"/>
  <c r="U10" i="4"/>
  <c r="W15" i="4" s="1"/>
  <c r="H10" i="4"/>
  <c r="J16" i="4" s="1"/>
  <c r="C5" i="4"/>
  <c r="X27" i="1"/>
  <c r="U21" i="1"/>
  <c r="H21" i="1"/>
  <c r="C5" i="1"/>
  <c r="U10" i="1"/>
  <c r="W11" i="1" s="1"/>
  <c r="H10" i="1"/>
  <c r="J17" i="1" s="1"/>
  <c r="K27" i="1"/>
  <c r="S29" i="1"/>
  <c r="F29" i="1"/>
  <c r="S11" i="1"/>
  <c r="F11" i="1"/>
  <c r="E34" i="4" l="1"/>
  <c r="F34" i="4" s="1"/>
  <c r="E34" i="5"/>
  <c r="E34" i="1"/>
  <c r="F34" i="1" s="1"/>
  <c r="K16" i="4"/>
  <c r="L16" i="4" s="1"/>
  <c r="E33" i="4"/>
  <c r="F33" i="4" s="1"/>
  <c r="X35" i="5"/>
  <c r="Y35" i="5" s="1"/>
  <c r="R31" i="1"/>
  <c r="S31" i="1" s="1"/>
  <c r="X12" i="1"/>
  <c r="R16" i="1"/>
  <c r="S16" i="1" s="1"/>
  <c r="K29" i="4"/>
  <c r="L29" i="4" s="1"/>
  <c r="E13" i="4"/>
  <c r="F13" i="4" s="1"/>
  <c r="E15" i="1"/>
  <c r="F15" i="1" s="1"/>
  <c r="K29" i="1"/>
  <c r="E35" i="1"/>
  <c r="F35" i="1" s="1"/>
  <c r="E12" i="5"/>
  <c r="F12" i="5" s="1"/>
  <c r="E12" i="1"/>
  <c r="F12" i="1" s="1"/>
  <c r="K15" i="1"/>
  <c r="K35" i="4"/>
  <c r="L35" i="4" s="1"/>
  <c r="E13" i="1"/>
  <c r="F13" i="1" s="1"/>
  <c r="E17" i="1"/>
  <c r="F17" i="1" s="1"/>
  <c r="K32" i="1"/>
  <c r="L32" i="1" s="1"/>
  <c r="E11" i="1"/>
  <c r="K13" i="1"/>
  <c r="K17" i="1"/>
  <c r="L17" i="1" s="1"/>
  <c r="E32" i="1"/>
  <c r="F32" i="1" s="1"/>
  <c r="K33" i="1"/>
  <c r="L33" i="1" s="1"/>
  <c r="E17" i="5"/>
  <c r="F17" i="5" s="1"/>
  <c r="K35" i="5"/>
  <c r="L35" i="5" s="1"/>
  <c r="K11" i="1"/>
  <c r="K14" i="1"/>
  <c r="K35" i="1"/>
  <c r="K12" i="1"/>
  <c r="E16" i="1"/>
  <c r="F16" i="1" s="1"/>
  <c r="E30" i="1"/>
  <c r="F30" i="1" s="1"/>
  <c r="K30" i="1"/>
  <c r="L30" i="1" s="1"/>
  <c r="K16" i="1"/>
  <c r="E31" i="1"/>
  <c r="F31" i="1" s="1"/>
  <c r="K31" i="1"/>
  <c r="L31" i="1" s="1"/>
  <c r="K11" i="4"/>
  <c r="E14" i="1"/>
  <c r="F14" i="1" s="1"/>
  <c r="E29" i="1"/>
  <c r="E33" i="1"/>
  <c r="F33" i="1" s="1"/>
  <c r="K14" i="4"/>
  <c r="R14" i="4"/>
  <c r="S14" i="4" s="1"/>
  <c r="X31" i="5"/>
  <c r="Y31" i="5" s="1"/>
  <c r="R12" i="5"/>
  <c r="S12" i="5" s="1"/>
  <c r="E11" i="5"/>
  <c r="E13" i="5"/>
  <c r="F13" i="5" s="1"/>
  <c r="E15" i="5"/>
  <c r="F15" i="5" s="1"/>
  <c r="E30" i="5"/>
  <c r="F30" i="5" s="1"/>
  <c r="E33" i="5"/>
  <c r="F33" i="5" s="1"/>
  <c r="K17" i="5"/>
  <c r="L17" i="5" s="1"/>
  <c r="K30" i="5"/>
  <c r="L30" i="5" s="1"/>
  <c r="K33" i="5"/>
  <c r="L33" i="5" s="1"/>
  <c r="K32" i="5"/>
  <c r="L32" i="5" s="1"/>
  <c r="K13" i="5"/>
  <c r="L13" i="5" s="1"/>
  <c r="K15" i="5"/>
  <c r="E31" i="5"/>
  <c r="F31" i="5" s="1"/>
  <c r="F34" i="5"/>
  <c r="K11" i="5"/>
  <c r="E14" i="5"/>
  <c r="F14" i="5" s="1"/>
  <c r="E16" i="5"/>
  <c r="F16" i="5" s="1"/>
  <c r="K34" i="5"/>
  <c r="L34" i="5" s="1"/>
  <c r="K16" i="5"/>
  <c r="L16" i="5" s="1"/>
  <c r="E29" i="5"/>
  <c r="K31" i="5"/>
  <c r="L31" i="5" s="1"/>
  <c r="E35" i="5"/>
  <c r="F35" i="5" s="1"/>
  <c r="K12" i="5"/>
  <c r="K14" i="5"/>
  <c r="L14" i="5" s="1"/>
  <c r="K29" i="5"/>
  <c r="R29" i="4"/>
  <c r="X12" i="4"/>
  <c r="X32" i="4"/>
  <c r="Y32" i="4" s="1"/>
  <c r="R16" i="4"/>
  <c r="S16" i="4" s="1"/>
  <c r="X14" i="1"/>
  <c r="X33" i="5"/>
  <c r="Y33" i="5" s="1"/>
  <c r="X33" i="1"/>
  <c r="Y33" i="1" s="1"/>
  <c r="R30" i="4"/>
  <c r="S30" i="4" s="1"/>
  <c r="X31" i="4"/>
  <c r="Y31" i="4" s="1"/>
  <c r="U28" i="1"/>
  <c r="V29" i="1" s="1"/>
  <c r="U28" i="4"/>
  <c r="V29" i="4" s="1"/>
  <c r="P36" i="4"/>
  <c r="Q36" i="4" s="1"/>
  <c r="S36" i="4" s="1"/>
  <c r="C36" i="4"/>
  <c r="D36" i="4" s="1"/>
  <c r="F36" i="4" s="1"/>
  <c r="R29" i="1"/>
  <c r="X30" i="1"/>
  <c r="Y30" i="1" s="1"/>
  <c r="X31" i="1"/>
  <c r="Y31" i="1" s="1"/>
  <c r="X16" i="1"/>
  <c r="X12" i="5"/>
  <c r="R12" i="1"/>
  <c r="S12" i="1" s="1"/>
  <c r="R14" i="1"/>
  <c r="S14" i="1" s="1"/>
  <c r="R30" i="1"/>
  <c r="S30" i="1" s="1"/>
  <c r="X29" i="1"/>
  <c r="X32" i="1"/>
  <c r="Y32" i="1" s="1"/>
  <c r="R15" i="5"/>
  <c r="S15" i="5" s="1"/>
  <c r="R30" i="5"/>
  <c r="S30" i="5" s="1"/>
  <c r="R17" i="5"/>
  <c r="S17" i="5" s="1"/>
  <c r="R32" i="5"/>
  <c r="S32" i="5" s="1"/>
  <c r="R17" i="1"/>
  <c r="S17" i="1" s="1"/>
  <c r="X35" i="1"/>
  <c r="Y35" i="1" s="1"/>
  <c r="X34" i="5"/>
  <c r="Y34" i="5" s="1"/>
  <c r="X17" i="1"/>
  <c r="R33" i="1"/>
  <c r="S33" i="1" s="1"/>
  <c r="X11" i="5"/>
  <c r="R13" i="5"/>
  <c r="S13" i="5" s="1"/>
  <c r="X17" i="5"/>
  <c r="R29" i="5"/>
  <c r="R32" i="1"/>
  <c r="S32" i="1" s="1"/>
  <c r="X34" i="1"/>
  <c r="Y34" i="1" s="1"/>
  <c r="R14" i="5"/>
  <c r="S14" i="5" s="1"/>
  <c r="X32" i="5"/>
  <c r="Y32" i="5" s="1"/>
  <c r="R11" i="1"/>
  <c r="R13" i="1"/>
  <c r="S13" i="1" s="1"/>
  <c r="R15" i="1"/>
  <c r="S15" i="1" s="1"/>
  <c r="R34" i="1"/>
  <c r="S34" i="1" s="1"/>
  <c r="X14" i="5"/>
  <c r="Y14" i="5" s="1"/>
  <c r="R16" i="5"/>
  <c r="S16" i="5" s="1"/>
  <c r="R11" i="5"/>
  <c r="X15" i="5"/>
  <c r="X30" i="5"/>
  <c r="Y30" i="5" s="1"/>
  <c r="R34" i="5"/>
  <c r="S34" i="5" s="1"/>
  <c r="X11" i="1"/>
  <c r="X13" i="1"/>
  <c r="X15" i="1"/>
  <c r="X13" i="5"/>
  <c r="X16" i="5"/>
  <c r="X29" i="5"/>
  <c r="R31" i="5"/>
  <c r="S31" i="5" s="1"/>
  <c r="R33" i="5"/>
  <c r="S33" i="5" s="1"/>
  <c r="L15" i="5"/>
  <c r="U28" i="5"/>
  <c r="V29" i="5" s="1"/>
  <c r="H28" i="5"/>
  <c r="I29" i="5" s="1"/>
  <c r="C36" i="5"/>
  <c r="D36" i="5" s="1"/>
  <c r="F36" i="5" s="1"/>
  <c r="K13" i="4"/>
  <c r="L13" i="4" s="1"/>
  <c r="E17" i="4"/>
  <c r="F17" i="4" s="1"/>
  <c r="E31" i="4"/>
  <c r="F31" i="4" s="1"/>
  <c r="K33" i="4"/>
  <c r="L33" i="4" s="1"/>
  <c r="R35" i="4"/>
  <c r="S35" i="4" s="1"/>
  <c r="X11" i="4"/>
  <c r="R13" i="4"/>
  <c r="S13" i="4" s="1"/>
  <c r="K15" i="4"/>
  <c r="E30" i="4"/>
  <c r="F30" i="4" s="1"/>
  <c r="K32" i="4"/>
  <c r="L32" i="4" s="1"/>
  <c r="R34" i="4"/>
  <c r="S34" i="4" s="1"/>
  <c r="R11" i="4"/>
  <c r="X14" i="4"/>
  <c r="E32" i="4"/>
  <c r="F32" i="4" s="1"/>
  <c r="K34" i="4"/>
  <c r="L34" i="4" s="1"/>
  <c r="X13" i="4"/>
  <c r="K12" i="4"/>
  <c r="E14" i="4"/>
  <c r="F14" i="4" s="1"/>
  <c r="X15" i="4"/>
  <c r="Y15" i="4" s="1"/>
  <c r="R17" i="4"/>
  <c r="S17" i="4" s="1"/>
  <c r="E29" i="4"/>
  <c r="K30" i="4"/>
  <c r="L30" i="4" s="1"/>
  <c r="R32" i="4"/>
  <c r="S32" i="4" s="1"/>
  <c r="X34" i="4"/>
  <c r="Y34" i="4" s="1"/>
  <c r="X16" i="4"/>
  <c r="X30" i="4"/>
  <c r="Y30" i="4" s="1"/>
  <c r="E15" i="4"/>
  <c r="F15" i="4" s="1"/>
  <c r="X29" i="4"/>
  <c r="E12" i="4"/>
  <c r="F12" i="4" s="1"/>
  <c r="R15" i="4"/>
  <c r="S15" i="4" s="1"/>
  <c r="K17" i="4"/>
  <c r="L17" i="4" s="1"/>
  <c r="K31" i="4"/>
  <c r="L31" i="4" s="1"/>
  <c r="R33" i="4"/>
  <c r="S33" i="4" s="1"/>
  <c r="X35" i="4"/>
  <c r="Y35" i="4" s="1"/>
  <c r="E11" i="4"/>
  <c r="R12" i="4"/>
  <c r="E16" i="4"/>
  <c r="F16" i="4" s="1"/>
  <c r="X17" i="4"/>
  <c r="R31" i="4"/>
  <c r="S31" i="4" s="1"/>
  <c r="H28" i="1"/>
  <c r="I29" i="1" s="1"/>
  <c r="C36" i="1"/>
  <c r="D36" i="1" s="1"/>
  <c r="F36" i="1" s="1"/>
  <c r="J13" i="4"/>
  <c r="J15" i="4"/>
  <c r="I11" i="4"/>
  <c r="J17" i="4"/>
  <c r="J14" i="4"/>
  <c r="J11" i="4"/>
  <c r="J11" i="5"/>
  <c r="W12" i="5"/>
  <c r="W16" i="5"/>
  <c r="W11" i="5"/>
  <c r="Y11" i="5" s="1"/>
  <c r="W13" i="5"/>
  <c r="W17" i="5"/>
  <c r="W15" i="5"/>
  <c r="J12" i="5"/>
  <c r="W14" i="4"/>
  <c r="W11" i="4"/>
  <c r="W16" i="4"/>
  <c r="W13" i="4"/>
  <c r="W17" i="4"/>
  <c r="W12" i="4"/>
  <c r="J12" i="4"/>
  <c r="V11" i="4"/>
  <c r="J12" i="1"/>
  <c r="I11" i="1"/>
  <c r="J14" i="1"/>
  <c r="J11" i="1"/>
  <c r="J16" i="1"/>
  <c r="J13" i="1"/>
  <c r="J15" i="1"/>
  <c r="W15" i="1"/>
  <c r="W16" i="1"/>
  <c r="W14" i="1"/>
  <c r="W17" i="1"/>
  <c r="V11" i="1"/>
  <c r="W12" i="1"/>
  <c r="W13" i="1"/>
  <c r="Y12" i="4" l="1"/>
  <c r="Y16" i="1"/>
  <c r="L15" i="1"/>
  <c r="Y13" i="5"/>
  <c r="L14" i="1"/>
  <c r="L12" i="1"/>
  <c r="L16" i="1"/>
  <c r="L15" i="4"/>
  <c r="L11" i="5"/>
  <c r="Y11" i="1"/>
  <c r="Y29" i="1"/>
  <c r="Y36" i="1" s="1"/>
  <c r="Y37" i="1" s="1"/>
  <c r="K18" i="1"/>
  <c r="L29" i="1"/>
  <c r="Y29" i="5"/>
  <c r="Y36" i="5" s="1"/>
  <c r="Y37" i="5" s="1"/>
  <c r="Y38" i="5" s="1"/>
  <c r="Y39" i="5" s="1"/>
  <c r="E37" i="5"/>
  <c r="E37" i="1"/>
  <c r="Y12" i="5"/>
  <c r="E18" i="5"/>
  <c r="K36" i="1"/>
  <c r="F18" i="1"/>
  <c r="F19" i="1" s="1"/>
  <c r="F20" i="1" s="1"/>
  <c r="F21" i="1" s="1"/>
  <c r="L13" i="1"/>
  <c r="Y14" i="1"/>
  <c r="Y12" i="1"/>
  <c r="L14" i="4"/>
  <c r="F37" i="1"/>
  <c r="F38" i="1" s="1"/>
  <c r="F39" i="1" s="1"/>
  <c r="F40" i="1" s="1"/>
  <c r="R18" i="5"/>
  <c r="Y13" i="1"/>
  <c r="Y15" i="5"/>
  <c r="L35" i="1"/>
  <c r="L29" i="5"/>
  <c r="L36" i="5" s="1"/>
  <c r="L37" i="5" s="1"/>
  <c r="L38" i="5" s="1"/>
  <c r="L39" i="5" s="1"/>
  <c r="E18" i="1"/>
  <c r="Y16" i="5"/>
  <c r="S18" i="5"/>
  <c r="S19" i="5" s="1"/>
  <c r="S20" i="5" s="1"/>
  <c r="S21" i="5" s="1"/>
  <c r="K18" i="5"/>
  <c r="F18" i="5"/>
  <c r="F19" i="5" s="1"/>
  <c r="F20" i="5" s="1"/>
  <c r="F21" i="5" s="1"/>
  <c r="S18" i="1"/>
  <c r="S19" i="1" s="1"/>
  <c r="S20" i="1" s="1"/>
  <c r="S21" i="1" s="1"/>
  <c r="Y17" i="1"/>
  <c r="S37" i="5"/>
  <c r="S38" i="5" s="1"/>
  <c r="S39" i="5" s="1"/>
  <c r="S40" i="5" s="1"/>
  <c r="R18" i="1"/>
  <c r="F37" i="5"/>
  <c r="F38" i="5" s="1"/>
  <c r="F39" i="5" s="1"/>
  <c r="F40" i="5" s="1"/>
  <c r="L12" i="5"/>
  <c r="L18" i="5" s="1"/>
  <c r="L12" i="4"/>
  <c r="K36" i="5"/>
  <c r="F37" i="4"/>
  <c r="F38" i="4" s="1"/>
  <c r="F39" i="4" s="1"/>
  <c r="F40" i="4" s="1"/>
  <c r="E18" i="4"/>
  <c r="F18" i="4"/>
  <c r="F19" i="4" s="1"/>
  <c r="F20" i="4" s="1"/>
  <c r="F21" i="4" s="1"/>
  <c r="S37" i="1"/>
  <c r="S38" i="1" s="1"/>
  <c r="Y16" i="4"/>
  <c r="Y29" i="4"/>
  <c r="Y36" i="4" s="1"/>
  <c r="Y37" i="4" s="1"/>
  <c r="Y38" i="4" s="1"/>
  <c r="Y39" i="4" s="1"/>
  <c r="X18" i="1"/>
  <c r="S37" i="4"/>
  <c r="S38" i="4" s="1"/>
  <c r="S39" i="4" s="1"/>
  <c r="S40" i="4" s="1"/>
  <c r="R18" i="4"/>
  <c r="X36" i="1"/>
  <c r="Y17" i="4"/>
  <c r="Y17" i="5"/>
  <c r="X36" i="4"/>
  <c r="R37" i="1"/>
  <c r="R37" i="5"/>
  <c r="X18" i="5"/>
  <c r="X36" i="5"/>
  <c r="Y15" i="1"/>
  <c r="Y14" i="4"/>
  <c r="Y13" i="4"/>
  <c r="E37" i="4"/>
  <c r="X18" i="4"/>
  <c r="L36" i="4"/>
  <c r="L37" i="4" s="1"/>
  <c r="L38" i="4" s="1"/>
  <c r="L39" i="4" s="1"/>
  <c r="S12" i="4"/>
  <c r="S18" i="4" s="1"/>
  <c r="S19" i="4" s="1"/>
  <c r="S20" i="4" s="1"/>
  <c r="S21" i="4" s="1"/>
  <c r="R37" i="4"/>
  <c r="K36" i="4"/>
  <c r="K18" i="4"/>
  <c r="L11" i="4"/>
  <c r="Y11" i="4"/>
  <c r="L11" i="1"/>
  <c r="C9" i="7" l="1"/>
  <c r="L36" i="1"/>
  <c r="L37" i="1" s="1"/>
  <c r="L38" i="1" s="1"/>
  <c r="L39" i="1" s="1"/>
  <c r="L18" i="1"/>
  <c r="L19" i="1" s="1"/>
  <c r="L20" i="1" s="1"/>
  <c r="L21" i="1" s="1"/>
  <c r="Y18" i="5"/>
  <c r="Y19" i="5" s="1"/>
  <c r="Y20" i="5" s="1"/>
  <c r="Y21" i="5" s="1"/>
  <c r="Y38" i="1"/>
  <c r="Y39" i="1" s="1"/>
  <c r="D16" i="7" s="1"/>
  <c r="Y18" i="4"/>
  <c r="S39" i="1"/>
  <c r="S40" i="1" s="1"/>
  <c r="Y18" i="1"/>
  <c r="Y19" i="1" s="1"/>
  <c r="L18" i="4"/>
  <c r="L19" i="4" s="1"/>
  <c r="L20" i="4" s="1"/>
  <c r="L21" i="4" s="1"/>
  <c r="L40" i="5"/>
  <c r="I3" i="5" s="1"/>
  <c r="Y40" i="5"/>
  <c r="P3" i="5" s="1"/>
  <c r="L40" i="4"/>
  <c r="I3" i="4" s="1"/>
  <c r="Y40" i="4"/>
  <c r="P3" i="4" s="1"/>
  <c r="L19" i="5"/>
  <c r="L20" i="5" s="1"/>
  <c r="L21" i="5" s="1"/>
  <c r="D10" i="7" l="1"/>
  <c r="C10" i="7"/>
  <c r="C11" i="7" s="1"/>
  <c r="C16" i="7"/>
  <c r="L40" i="1"/>
  <c r="I3" i="1" s="1"/>
  <c r="D9" i="7"/>
  <c r="Y19" i="4"/>
  <c r="Y20" i="4" s="1"/>
  <c r="Y21" i="4" s="1"/>
  <c r="Y20" i="1"/>
  <c r="Y21" i="1" s="1"/>
  <c r="C17" i="7" s="1"/>
  <c r="Y40" i="1"/>
  <c r="P3" i="1" s="1"/>
  <c r="Y22" i="5"/>
  <c r="P2" i="5" s="1"/>
  <c r="P4" i="5" s="1"/>
  <c r="L22" i="5"/>
  <c r="I2" i="5" s="1"/>
  <c r="I4" i="5" s="1"/>
  <c r="L22" i="4"/>
  <c r="I2" i="4" s="1"/>
  <c r="I4" i="4" s="1"/>
  <c r="L22" i="1"/>
  <c r="I2" i="1" s="1"/>
  <c r="C18" i="7" l="1"/>
  <c r="D11" i="7"/>
  <c r="D12" i="7" s="1"/>
  <c r="I4" i="1"/>
  <c r="D17" i="7"/>
  <c r="D18" i="7" s="1"/>
  <c r="Y22" i="1"/>
  <c r="P2" i="1" s="1"/>
  <c r="P4" i="1" s="1"/>
  <c r="Y22" i="4"/>
  <c r="P2" i="4" s="1"/>
  <c r="P4" i="4" s="1"/>
  <c r="D19" i="7" l="1"/>
</calcChain>
</file>

<file path=xl/sharedStrings.xml><?xml version="1.0" encoding="utf-8"?>
<sst xmlns="http://schemas.openxmlformats.org/spreadsheetml/2006/main" count="542" uniqueCount="79">
  <si>
    <t>旧</t>
    <rPh sb="0" eb="1">
      <t>キュウ</t>
    </rPh>
    <phoneticPr fontId="3"/>
  </si>
  <si>
    <t>基本使用料</t>
    <rPh sb="0" eb="2">
      <t>キホン</t>
    </rPh>
    <rPh sb="2" eb="5">
      <t>シヨウリョウ</t>
    </rPh>
    <phoneticPr fontId="3"/>
  </si>
  <si>
    <t>超過使用料</t>
    <rPh sb="0" eb="2">
      <t>チョウカ</t>
    </rPh>
    <rPh sb="2" eb="5">
      <t>シヨウリョウ</t>
    </rPh>
    <phoneticPr fontId="3"/>
  </si>
  <si>
    <t>排出量</t>
    <rPh sb="0" eb="2">
      <t>ハイシュツ</t>
    </rPh>
    <rPh sb="2" eb="3">
      <t>リョウ</t>
    </rPh>
    <phoneticPr fontId="3"/>
  </si>
  <si>
    <t>料金</t>
    <rPh sb="0" eb="2">
      <t>リョウキン</t>
    </rPh>
    <phoneticPr fontId="3"/>
  </si>
  <si>
    <t>改定</t>
    <rPh sb="0" eb="2">
      <t>カイテイ</t>
    </rPh>
    <phoneticPr fontId="3"/>
  </si>
  <si>
    <t>従量使用料</t>
    <rPh sb="0" eb="2">
      <t>ジュウリョウ</t>
    </rPh>
    <rPh sb="2" eb="5">
      <t>シヨウリョウ</t>
    </rPh>
    <phoneticPr fontId="3"/>
  </si>
  <si>
    <t>(1か月)</t>
    <rPh sb="3" eb="4">
      <t>ゲツ</t>
    </rPh>
    <phoneticPr fontId="3"/>
  </si>
  <si>
    <t>(2か月)</t>
    <rPh sb="3" eb="4">
      <t>ゲツ</t>
    </rPh>
    <phoneticPr fontId="3"/>
  </si>
  <si>
    <t>5以下</t>
    <rPh sb="1" eb="3">
      <t>イカ</t>
    </rPh>
    <phoneticPr fontId="3"/>
  </si>
  <si>
    <t>―</t>
    <phoneticPr fontId="3"/>
  </si>
  <si>
    <t>0超～5以下</t>
    <rPh sb="1" eb="2">
      <t>コ</t>
    </rPh>
    <rPh sb="4" eb="6">
      <t>イカ</t>
    </rPh>
    <phoneticPr fontId="3"/>
  </si>
  <si>
    <t>←基本使用料込</t>
    <rPh sb="1" eb="3">
      <t>キホン</t>
    </rPh>
    <rPh sb="3" eb="6">
      <t>シヨウリョウ</t>
    </rPh>
    <rPh sb="6" eb="7">
      <t>コ</t>
    </rPh>
    <phoneticPr fontId="3"/>
  </si>
  <si>
    <t>10以下</t>
    <rPh sb="2" eb="4">
      <t>イカ</t>
    </rPh>
    <phoneticPr fontId="3"/>
  </si>
  <si>
    <t>0超～10以下</t>
    <rPh sb="1" eb="2">
      <t>コ</t>
    </rPh>
    <rPh sb="5" eb="7">
      <t>イカ</t>
    </rPh>
    <phoneticPr fontId="3"/>
  </si>
  <si>
    <t>5超～10以下</t>
    <rPh sb="1" eb="2">
      <t>コ</t>
    </rPh>
    <rPh sb="5" eb="7">
      <t>イカ</t>
    </rPh>
    <phoneticPr fontId="3"/>
  </si>
  <si>
    <t>10超～20以下</t>
    <rPh sb="2" eb="3">
      <t>コ</t>
    </rPh>
    <rPh sb="6" eb="8">
      <t>イカ</t>
    </rPh>
    <phoneticPr fontId="3"/>
  </si>
  <si>
    <t>20超～40以下</t>
    <rPh sb="2" eb="3">
      <t>コ</t>
    </rPh>
    <rPh sb="6" eb="8">
      <t>イカ</t>
    </rPh>
    <phoneticPr fontId="3"/>
  </si>
  <si>
    <t>40超～80以下</t>
    <rPh sb="2" eb="3">
      <t>コ</t>
    </rPh>
    <rPh sb="6" eb="8">
      <t>イカ</t>
    </rPh>
    <phoneticPr fontId="3"/>
  </si>
  <si>
    <t>40超～100以下</t>
    <rPh sb="2" eb="3">
      <t>コ</t>
    </rPh>
    <rPh sb="7" eb="9">
      <t>イカ</t>
    </rPh>
    <phoneticPr fontId="3"/>
  </si>
  <si>
    <t>80超～200以下</t>
    <rPh sb="2" eb="3">
      <t>コ</t>
    </rPh>
    <rPh sb="7" eb="9">
      <t>イカ</t>
    </rPh>
    <phoneticPr fontId="3"/>
  </si>
  <si>
    <t>100超～500以下</t>
    <rPh sb="3" eb="4">
      <t>コ</t>
    </rPh>
    <rPh sb="8" eb="10">
      <t>イカ</t>
    </rPh>
    <phoneticPr fontId="3"/>
  </si>
  <si>
    <t>200超～1000以下</t>
    <rPh sb="3" eb="4">
      <t>コ</t>
    </rPh>
    <rPh sb="9" eb="11">
      <t>イカ</t>
    </rPh>
    <phoneticPr fontId="3"/>
  </si>
  <si>
    <t>500超</t>
    <rPh sb="3" eb="4">
      <t>コ</t>
    </rPh>
    <phoneticPr fontId="3"/>
  </si>
  <si>
    <t>1000超</t>
    <rPh sb="4" eb="5">
      <t>コ</t>
    </rPh>
    <phoneticPr fontId="3"/>
  </si>
  <si>
    <t>小計</t>
    <rPh sb="0" eb="1">
      <t>ショウ</t>
    </rPh>
    <rPh sb="1" eb="2">
      <t>ケイ</t>
    </rPh>
    <phoneticPr fontId="3"/>
  </si>
  <si>
    <t>税</t>
    <rPh sb="0" eb="1">
      <t>ゼイ</t>
    </rPh>
    <phoneticPr fontId="3"/>
  </si>
  <si>
    <t>税込み</t>
    <phoneticPr fontId="3"/>
  </si>
  <si>
    <t>税込み(10円未満切捨)</t>
    <rPh sb="6" eb="7">
      <t>エン</t>
    </rPh>
    <rPh sb="7" eb="9">
      <t>ミマン</t>
    </rPh>
    <rPh sb="9" eb="11">
      <t>キリス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</si>
  <si>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</si>
  <si>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</si>
  <si>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水量</t>
    <rPh sb="0" eb="2">
      <t>スイリョウ</t>
    </rPh>
    <phoneticPr fontId="3"/>
  </si>
  <si>
    <t>20超～30以下</t>
    <rPh sb="2" eb="3">
      <t>コ</t>
    </rPh>
    <rPh sb="6" eb="8">
      <t>イカ</t>
    </rPh>
    <phoneticPr fontId="3"/>
  </si>
  <si>
    <t>30超～40以下</t>
    <rPh sb="2" eb="3">
      <t>コ</t>
    </rPh>
    <rPh sb="6" eb="8">
      <t>イカ</t>
    </rPh>
    <phoneticPr fontId="3"/>
  </si>
  <si>
    <t>40超～50以下</t>
    <rPh sb="2" eb="3">
      <t>コ</t>
    </rPh>
    <rPh sb="6" eb="8">
      <t>イカ</t>
    </rPh>
    <phoneticPr fontId="3"/>
  </si>
  <si>
    <t>水道口径</t>
    <rPh sb="0" eb="2">
      <t>スイドウ</t>
    </rPh>
    <rPh sb="2" eb="4">
      <t>コウケイ</t>
    </rPh>
    <phoneticPr fontId="3"/>
  </si>
  <si>
    <t>口径㎜</t>
    <rPh sb="0" eb="2">
      <t>コウケイ</t>
    </rPh>
    <phoneticPr fontId="3"/>
  </si>
  <si>
    <t>mm</t>
    <phoneticPr fontId="3"/>
  </si>
  <si>
    <t>40超～60以下</t>
    <rPh sb="2" eb="3">
      <t>コ</t>
    </rPh>
    <rPh sb="6" eb="8">
      <t>イカ</t>
    </rPh>
    <phoneticPr fontId="3"/>
  </si>
  <si>
    <t>60超～80以下</t>
    <rPh sb="2" eb="3">
      <t>コ</t>
    </rPh>
    <rPh sb="6" eb="8">
      <t>イカ</t>
    </rPh>
    <phoneticPr fontId="3"/>
  </si>
  <si>
    <t>80超～100以下</t>
    <rPh sb="2" eb="3">
      <t>コ</t>
    </rPh>
    <rPh sb="7" eb="9">
      <t>イカ</t>
    </rPh>
    <phoneticPr fontId="3"/>
  </si>
  <si>
    <t>新基本料金</t>
    <rPh sb="0" eb="1">
      <t>シン</t>
    </rPh>
    <rPh sb="1" eb="3">
      <t>キホン</t>
    </rPh>
    <rPh sb="3" eb="5">
      <t>リョウキン</t>
    </rPh>
    <phoneticPr fontId="3"/>
  </si>
  <si>
    <t>旧使用料</t>
    <rPh sb="0" eb="1">
      <t>キュウ</t>
    </rPh>
    <rPh sb="1" eb="4">
      <t>シヨウリョウ</t>
    </rPh>
    <phoneticPr fontId="3"/>
  </si>
  <si>
    <t>メーター使用料</t>
    <rPh sb="4" eb="7">
      <t>シヨウリョウ</t>
    </rPh>
    <phoneticPr fontId="3"/>
  </si>
  <si>
    <t>-</t>
    <phoneticPr fontId="3"/>
  </si>
  <si>
    <t>50超</t>
    <rPh sb="2" eb="3">
      <t>コ</t>
    </rPh>
    <phoneticPr fontId="3"/>
  </si>
  <si>
    <t>100超</t>
    <rPh sb="3" eb="4">
      <t>コ</t>
    </rPh>
    <phoneticPr fontId="3"/>
  </si>
  <si>
    <t>増加料金（ 新 ー 旧 ）</t>
    <rPh sb="0" eb="2">
      <t>ゾウカ</t>
    </rPh>
    <rPh sb="2" eb="4">
      <t>リョウキン</t>
    </rPh>
    <rPh sb="6" eb="7">
      <t>シン</t>
    </rPh>
    <rPh sb="10" eb="11">
      <t>キュウ</t>
    </rPh>
    <phoneticPr fontId="3"/>
  </si>
  <si>
    <t>1か月水量</t>
    <rPh sb="2" eb="3">
      <t>ゲツ</t>
    </rPh>
    <rPh sb="3" eb="5">
      <t>スイリョウ</t>
    </rPh>
    <rPh sb="4" eb="5">
      <t>リョウ</t>
    </rPh>
    <phoneticPr fontId="3"/>
  </si>
  <si>
    <t>2か月水量</t>
    <rPh sb="2" eb="3">
      <t>ゲツ</t>
    </rPh>
    <rPh sb="3" eb="4">
      <t>スイ</t>
    </rPh>
    <rPh sb="4" eb="5">
      <t>リョウ</t>
    </rPh>
    <phoneticPr fontId="3"/>
  </si>
  <si>
    <t>下水改定回数</t>
    <rPh sb="0" eb="2">
      <t>ゲスイ</t>
    </rPh>
    <rPh sb="2" eb="4">
      <t>カイテイ</t>
    </rPh>
    <rPh sb="4" eb="5">
      <t>カイ</t>
    </rPh>
    <rPh sb="5" eb="6">
      <t>スウ</t>
    </rPh>
    <phoneticPr fontId="3"/>
  </si>
  <si>
    <t>回目</t>
    <rPh sb="0" eb="2">
      <t>カイメ</t>
    </rPh>
    <phoneticPr fontId="3"/>
  </si>
  <si>
    <r>
      <t>m</t>
    </r>
    <r>
      <rPr>
        <vertAlign val="superscript"/>
        <sz val="16"/>
        <rFont val="BIZ UDゴシック"/>
        <family val="3"/>
        <charset val="128"/>
      </rPr>
      <t>３</t>
    </r>
    <phoneticPr fontId="3"/>
  </si>
  <si>
    <t>下水道１か月料金</t>
    <rPh sb="0" eb="2">
      <t>ゲスイ</t>
    </rPh>
    <rPh sb="2" eb="3">
      <t>ドウ</t>
    </rPh>
    <rPh sb="5" eb="6">
      <t>ゲツ</t>
    </rPh>
    <rPh sb="6" eb="8">
      <t>リョウキン</t>
    </rPh>
    <phoneticPr fontId="3"/>
  </si>
  <si>
    <t>下水道２か月料金</t>
    <rPh sb="0" eb="2">
      <t>ゲスイ</t>
    </rPh>
    <rPh sb="2" eb="3">
      <t>ドウ</t>
    </rPh>
    <rPh sb="5" eb="6">
      <t>ゲツ</t>
    </rPh>
    <rPh sb="6" eb="8">
      <t>リョウキン</t>
    </rPh>
    <phoneticPr fontId="3"/>
  </si>
  <si>
    <t>上水道１か月料金</t>
    <rPh sb="0" eb="3">
      <t>ジョウスイドウ</t>
    </rPh>
    <rPh sb="2" eb="3">
      <t>ドウ</t>
    </rPh>
    <rPh sb="5" eb="6">
      <t>ゲツ</t>
    </rPh>
    <rPh sb="6" eb="8">
      <t>リョウキン</t>
    </rPh>
    <phoneticPr fontId="3"/>
  </si>
  <si>
    <t>上水道２か月料金</t>
    <rPh sb="0" eb="3">
      <t>ジョウスイドウ</t>
    </rPh>
    <rPh sb="2" eb="3">
      <t>ドウ</t>
    </rPh>
    <rPh sb="5" eb="6">
      <t>ゲツ</t>
    </rPh>
    <rPh sb="6" eb="8">
      <t>リョウキン</t>
    </rPh>
    <phoneticPr fontId="3"/>
  </si>
  <si>
    <t>水道</t>
    <rPh sb="0" eb="2">
      <t>スイドウ</t>
    </rPh>
    <phoneticPr fontId="3"/>
  </si>
  <si>
    <t>増額</t>
    <rPh sb="0" eb="2">
      <t>ゾウガク</t>
    </rPh>
    <phoneticPr fontId="3"/>
  </si>
  <si>
    <t>下水道</t>
    <rPh sb="0" eb="2">
      <t>ゲスイ</t>
    </rPh>
    <rPh sb="2" eb="3">
      <t>ミチ</t>
    </rPh>
    <phoneticPr fontId="3"/>
  </si>
  <si>
    <t>計</t>
    <rPh sb="0" eb="1">
      <t>ケイ</t>
    </rPh>
    <phoneticPr fontId="3"/>
  </si>
  <si>
    <t>2か月分</t>
    <rPh sb="2" eb="3">
      <t>ゲツ</t>
    </rPh>
    <rPh sb="3" eb="4">
      <t>ブン</t>
    </rPh>
    <phoneticPr fontId="3"/>
  </si>
  <si>
    <t>年度</t>
    <rPh sb="0" eb="1">
      <t>トシ</t>
    </rPh>
    <rPh sb="1" eb="2">
      <t>ド</t>
    </rPh>
    <phoneticPr fontId="3"/>
  </si>
  <si>
    <t>1か月分</t>
    <rPh sb="2" eb="3">
      <t>ゲツ</t>
    </rPh>
    <rPh sb="3" eb="4">
      <t>ブン</t>
    </rPh>
    <phoneticPr fontId="3"/>
  </si>
  <si>
    <t>税込み(1円未満切捨)</t>
    <rPh sb="5" eb="6">
      <t>エン</t>
    </rPh>
    <rPh sb="6" eb="8">
      <t>ミマン</t>
    </rPh>
    <rPh sb="8" eb="10">
      <t>キリス</t>
    </rPh>
    <phoneticPr fontId="3"/>
  </si>
  <si>
    <t>水道料金</t>
    <rPh sb="0" eb="2">
      <t>スイドウ</t>
    </rPh>
    <rPh sb="2" eb="4">
      <t>リョウキン</t>
    </rPh>
    <phoneticPr fontId="3"/>
  </si>
  <si>
    <t>下水道使用料</t>
    <rPh sb="0" eb="3">
      <t>ゲスイドウ</t>
    </rPh>
    <rPh sb="3" eb="6">
      <t>シヨウリョウ</t>
    </rPh>
    <phoneticPr fontId="3"/>
  </si>
  <si>
    <t>合計</t>
    <rPh sb="0" eb="2">
      <t>ゴウケイ</t>
    </rPh>
    <phoneticPr fontId="3"/>
  </si>
  <si>
    <t>増加金額
(改定前との比較)</t>
    <rPh sb="0" eb="2">
      <t>ゾウカ</t>
    </rPh>
    <rPh sb="2" eb="4">
      <t>キンガク</t>
    </rPh>
    <rPh sb="6" eb="8">
      <t>カイテイ</t>
    </rPh>
    <rPh sb="8" eb="9">
      <t>マエ</t>
    </rPh>
    <rPh sb="11" eb="13">
      <t>ヒカク</t>
    </rPh>
    <phoneticPr fontId="3"/>
  </si>
  <si>
    <t>【概算料金比較表：１カ月】</t>
    <rPh sb="1" eb="3">
      <t>ガイサン</t>
    </rPh>
    <rPh sb="3" eb="5">
      <t>リョウキン</t>
    </rPh>
    <rPh sb="5" eb="7">
      <t>ヒカク</t>
    </rPh>
    <rPh sb="7" eb="8">
      <t>ヒョウ</t>
    </rPh>
    <rPh sb="11" eb="12">
      <t>ゲツ</t>
    </rPh>
    <phoneticPr fontId="3"/>
  </si>
  <si>
    <t>【概算料金比較表：２カ月】</t>
    <rPh sb="1" eb="3">
      <t>ガイサン</t>
    </rPh>
    <rPh sb="3" eb="5">
      <t>リョウキン</t>
    </rPh>
    <rPh sb="5" eb="7">
      <t>ヒカク</t>
    </rPh>
    <rPh sb="7" eb="8">
      <t>ヒョウ</t>
    </rPh>
    <rPh sb="11" eb="12">
      <t>ゲツ</t>
    </rPh>
    <phoneticPr fontId="3"/>
  </si>
  <si>
    <t>1カ月水量</t>
    <rPh sb="2" eb="3">
      <t>ゲツ</t>
    </rPh>
    <rPh sb="3" eb="5">
      <t>スイリョウ</t>
    </rPh>
    <rPh sb="4" eb="5">
      <t>リョウ</t>
    </rPh>
    <phoneticPr fontId="3"/>
  </si>
  <si>
    <t>2カ月水量</t>
    <rPh sb="2" eb="3">
      <t>ゲツ</t>
    </rPh>
    <rPh sb="3" eb="4">
      <t>スイ</t>
    </rPh>
    <rPh sb="4" eb="5">
      <t>リョウ</t>
    </rPh>
    <phoneticPr fontId="3"/>
  </si>
  <si>
    <t>改定前</t>
    <rPh sb="0" eb="2">
      <t>カイテイ</t>
    </rPh>
    <rPh sb="2" eb="3">
      <t>マエ</t>
    </rPh>
    <phoneticPr fontId="3"/>
  </si>
  <si>
    <t>(円・税込)</t>
    <rPh sb="3" eb="5">
      <t>ゼイコ</t>
    </rPh>
    <phoneticPr fontId="3"/>
  </si>
  <si>
    <t>水道料金計算シミュレーション（令和８年10月１日から）</t>
    <rPh sb="0" eb="2">
      <t>スイドウ</t>
    </rPh>
    <rPh sb="2" eb="4">
      <t>リョウキン</t>
    </rPh>
    <rPh sb="4" eb="6">
      <t>ケイサン</t>
    </rPh>
    <rPh sb="15" eb="17">
      <t>レイワ</t>
    </rPh>
    <rPh sb="18" eb="19">
      <t>ネン</t>
    </rPh>
    <rPh sb="21" eb="22">
      <t>ガツ</t>
    </rPh>
    <rPh sb="23" eb="24">
      <t>ニチ</t>
    </rPh>
    <phoneticPr fontId="3"/>
  </si>
  <si>
    <r>
      <t xml:space="preserve">令和8年10月
</t>
    </r>
    <r>
      <rPr>
        <sz val="10"/>
        <rFont val="ＭＳ Ｐゴシック"/>
        <family val="3"/>
        <charset val="128"/>
      </rPr>
      <t>(改定後)</t>
    </r>
    <rPh sb="0" eb="2">
      <t>レイワ</t>
    </rPh>
    <rPh sb="3" eb="4">
      <t>ネン</t>
    </rPh>
    <rPh sb="6" eb="7">
      <t>ガツ</t>
    </rPh>
    <rPh sb="9" eb="11">
      <t>カイテイ</t>
    </rPh>
    <rPh sb="11" eb="12">
      <t>ゴ</t>
    </rPh>
    <phoneticPr fontId="3"/>
  </si>
  <si>
    <t>※左の水道口径、1カ月水量、2カ月水量の3カ所に数字を入力すると、水道料金の改定前、改定後の料金が下水道使用料と併せて比較できます。</t>
    <rPh sb="1" eb="2">
      <t>ヒダリ</t>
    </rPh>
    <rPh sb="3" eb="5">
      <t>スイドウ</t>
    </rPh>
    <rPh sb="5" eb="7">
      <t>コウケイ</t>
    </rPh>
    <rPh sb="10" eb="11">
      <t>ゲツ</t>
    </rPh>
    <rPh sb="11" eb="13">
      <t>スイリョウ</t>
    </rPh>
    <rPh sb="16" eb="17">
      <t>ゲツ</t>
    </rPh>
    <rPh sb="17" eb="19">
      <t>スイリョウ</t>
    </rPh>
    <rPh sb="22" eb="23">
      <t>ショ</t>
    </rPh>
    <rPh sb="24" eb="26">
      <t>スウジ</t>
    </rPh>
    <rPh sb="27" eb="29">
      <t>ニュウリョク</t>
    </rPh>
    <rPh sb="33" eb="35">
      <t>スイドウ</t>
    </rPh>
    <rPh sb="35" eb="37">
      <t>リョウキン</t>
    </rPh>
    <rPh sb="38" eb="40">
      <t>カイテイ</t>
    </rPh>
    <rPh sb="40" eb="41">
      <t>マエ</t>
    </rPh>
    <rPh sb="42" eb="44">
      <t>カイテイ</t>
    </rPh>
    <rPh sb="44" eb="45">
      <t>ゴ</t>
    </rPh>
    <rPh sb="46" eb="48">
      <t>リョウキン</t>
    </rPh>
    <rPh sb="49" eb="52">
      <t>ゲスイドウ</t>
    </rPh>
    <rPh sb="52" eb="55">
      <t>シヨウリョウ</t>
    </rPh>
    <rPh sb="56" eb="57">
      <t>アワ</t>
    </rPh>
    <rPh sb="59" eb="61">
      <t>ヒカク</t>
    </rPh>
    <phoneticPr fontId="3"/>
  </si>
  <si>
    <t xml:space="preserve">
※令和8年9月30日以前から水道を継続使用している場合、偶数月検針地区は10・11月使用分（12月検針分）から、奇数月検針地区は11・12月使用分（1月検針分）から改定後の料金が適用されます。</t>
    <rPh sb="87" eb="89">
      <t>リョウキン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</si>
</sst>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回目&quot;"/>
    <numFmt numFmtId="177" formatCode="#,##0.0;[Red]\-#,##0.0"/>
    <numFmt numFmtId="178" formatCode="&quot;令和&quot;General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0" tint="-0.249977111117893"/>
      <name val="BIZ UDゴシック"/>
      <family val="3"/>
      <charset val="128"/>
    </font>
    <font>
      <sz val="10"/>
      <name val="BIZ UDゴシック"/>
      <family val="3"/>
      <charset val="128"/>
    </font>
    <font>
      <sz val="16"/>
      <name val="BIZ UDゴシック"/>
      <family val="3"/>
      <charset val="128"/>
    </font>
    <font>
      <vertAlign val="superscript"/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BIZ UD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ck">
        <color rgb="FF00B0F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/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8" fontId="2" fillId="0" borderId="2" xfId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right" vertical="center"/>
    </xf>
    <xf numFmtId="177" fontId="2" fillId="0" borderId="2" xfId="1" applyNumberFormat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0" applyNumberFormat="1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>
      <alignment vertical="center"/>
    </xf>
    <xf numFmtId="177" fontId="2" fillId="0" borderId="0" xfId="1" applyNumberFormat="1" applyFont="1" applyBorder="1" applyAlignment="1">
      <alignment horizontal="right" vertical="center"/>
    </xf>
    <xf numFmtId="177" fontId="2" fillId="0" borderId="0" xfId="1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8" fontId="2" fillId="3" borderId="1" xfId="1" applyFont="1" applyFill="1" applyBorder="1">
      <alignment vertical="center"/>
    </xf>
    <xf numFmtId="177" fontId="2" fillId="3" borderId="1" xfId="1" applyNumberFormat="1" applyFont="1" applyFill="1" applyBorder="1" applyAlignment="1">
      <alignment horizontal="right" vertical="center"/>
    </xf>
    <xf numFmtId="177" fontId="2" fillId="3" borderId="1" xfId="1" applyNumberFormat="1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8" fontId="2" fillId="4" borderId="1" xfId="1" applyFont="1" applyFill="1" applyBorder="1">
      <alignment vertical="center"/>
    </xf>
    <xf numFmtId="38" fontId="2" fillId="4" borderId="1" xfId="1" applyNumberFormat="1" applyFont="1" applyFill="1" applyBorder="1" applyAlignment="1">
      <alignment horizontal="right" vertical="center"/>
    </xf>
    <xf numFmtId="177" fontId="2" fillId="4" borderId="1" xfId="1" applyNumberFormat="1" applyFont="1" applyFill="1" applyBorder="1" applyAlignment="1">
      <alignment horizontal="right" vertical="center"/>
    </xf>
    <xf numFmtId="177" fontId="2" fillId="4" borderId="1" xfId="1" applyNumberFormat="1" applyFont="1" applyFill="1" applyBorder="1">
      <alignment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2" fillId="0" borderId="2" xfId="0" applyNumberFormat="1" applyFont="1" applyBorder="1" applyAlignment="1">
      <alignment vertical="center"/>
    </xf>
    <xf numFmtId="38" fontId="2" fillId="0" borderId="4" xfId="0" applyNumberFormat="1" applyFont="1" applyBorder="1" applyAlignment="1">
      <alignment vertical="center"/>
    </xf>
    <xf numFmtId="38" fontId="4" fillId="0" borderId="5" xfId="0" applyNumberFormat="1" applyFont="1" applyBorder="1" applyAlignment="1">
      <alignment vertical="center"/>
    </xf>
    <xf numFmtId="0" fontId="2" fillId="4" borderId="3" xfId="0" applyFont="1" applyFill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21" xfId="0" applyFont="1" applyBorder="1" applyAlignment="1">
      <alignment vertical="center" wrapText="1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10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178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15" fillId="0" borderId="0" xfId="0" applyFont="1" applyAlignment="1" applyProtection="1">
      <alignment horizontal="center" vertical="center" shrinkToFit="1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top" wrapText="1"/>
    </xf>
    <xf numFmtId="0" fontId="13" fillId="0" borderId="0" xfId="0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41" xfId="0" applyBorder="1" applyProtection="1">
      <alignment vertical="center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/>
    </xf>
    <xf numFmtId="38" fontId="0" fillId="0" borderId="36" xfId="0" applyNumberFormat="1" applyBorder="1" applyProtection="1">
      <alignment vertical="center"/>
    </xf>
    <xf numFmtId="38" fontId="11" fillId="0" borderId="37" xfId="0" applyNumberFormat="1" applyFont="1" applyBorder="1" applyProtection="1">
      <alignment vertical="center"/>
    </xf>
    <xf numFmtId="0" fontId="0" fillId="0" borderId="38" xfId="0" applyBorder="1" applyAlignment="1" applyProtection="1">
      <alignment horizontal="center" vertical="center"/>
    </xf>
    <xf numFmtId="38" fontId="0" fillId="0" borderId="39" xfId="0" applyNumberFormat="1" applyBorder="1" applyProtection="1">
      <alignment vertical="center"/>
    </xf>
    <xf numFmtId="38" fontId="16" fillId="0" borderId="40" xfId="0" applyNumberFormat="1" applyFont="1" applyBorder="1" applyProtection="1">
      <alignment vertical="center"/>
    </xf>
    <xf numFmtId="0" fontId="0" fillId="0" borderId="30" xfId="0" applyBorder="1" applyAlignment="1" applyProtection="1">
      <alignment horizontal="center" vertical="center"/>
    </xf>
    <xf numFmtId="38" fontId="0" fillId="0" borderId="31" xfId="0" applyNumberFormat="1" applyBorder="1" applyProtection="1">
      <alignment vertical="center"/>
    </xf>
    <xf numFmtId="38" fontId="0" fillId="0" borderId="32" xfId="0" applyNumberFormat="1" applyBorder="1" applyProtection="1">
      <alignment vertical="center"/>
    </xf>
    <xf numFmtId="0" fontId="11" fillId="5" borderId="29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horizontal="center" vertical="center"/>
    </xf>
    <xf numFmtId="38" fontId="12" fillId="5" borderId="27" xfId="0" applyNumberFormat="1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</xdr:row>
      <xdr:rowOff>9526</xdr:rowOff>
    </xdr:from>
    <xdr:to>
      <xdr:col>6</xdr:col>
      <xdr:colOff>514350</xdr:colOff>
      <xdr:row>2</xdr:row>
      <xdr:rowOff>276226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493B94-DE5A-420C-8741-DCE57A26FDA1}"/>
            </a:ext>
          </a:extLst>
        </xdr:cNvPr>
        <xdr:cNvSpPr txBox="1"/>
      </xdr:nvSpPr>
      <xdr:spPr>
        <a:xfrm>
          <a:off x="6515100" y="581026"/>
          <a:ext cx="9048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入力欄</a:t>
          </a:r>
        </a:p>
      </xdr:txBody>
    </xdr:sp>
    <xdr:clientData/>
  </xdr:twoCellAnchor>
  <xdr:twoCellAnchor>
    <xdr:from>
      <xdr:col>5</xdr:col>
      <xdr:colOff>38100</xdr:colOff>
      <xdr:row>2</xdr:row>
      <xdr:rowOff>19050</xdr:rowOff>
    </xdr:from>
    <xdr:to>
      <xdr:col>5</xdr:col>
      <xdr:colOff>504825</xdr:colOff>
      <xdr:row>2</xdr:row>
      <xdr:rowOff>304800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B79651B-E576-4052-9E0D-F79BF1462C51}"/>
            </a:ext>
          </a:extLst>
        </xdr:cNvPr>
        <xdr:cNvSpPr/>
      </xdr:nvSpPr>
      <xdr:spPr>
        <a:xfrm>
          <a:off x="6096000" y="590550"/>
          <a:ext cx="466725" cy="2857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0045-D59D-47DD-83F9-C73C8AE5CCBD}">
  <dimension ref="B1:M20"/>
  <sheetViews>
    <sheetView tabSelected="1" workbookViewId="0">
      <selection activeCell="C3" sqref="C3:C5"/>
    </sheetView>
  </sheetViews>
  <sheetFormatPr defaultRowHeight="29.25" customHeight="1" x14ac:dyDescent="0.15"/>
  <cols>
    <col min="1" max="1" width="15.5" style="102" customWidth="1"/>
    <col min="2" max="2" width="27.5" style="102" bestFit="1" customWidth="1"/>
    <col min="3" max="3" width="15.5" style="102" customWidth="1"/>
    <col min="4" max="4" width="17.25" style="102" customWidth="1"/>
    <col min="5" max="5" width="3.75" style="102" customWidth="1"/>
    <col min="6" max="6" width="11.125" style="103" bestFit="1" customWidth="1"/>
    <col min="7" max="8" width="12.25" style="103" bestFit="1" customWidth="1"/>
    <col min="9" max="9" width="3.75" style="103" customWidth="1"/>
    <col min="10" max="13" width="9" style="103"/>
    <col min="14" max="16384" width="9" style="102"/>
  </cols>
  <sheetData>
    <row r="1" spans="2:12" ht="32.25" customHeight="1" x14ac:dyDescent="0.15">
      <c r="B1" s="101" t="s">
        <v>75</v>
      </c>
      <c r="C1" s="101"/>
      <c r="D1" s="101"/>
    </row>
    <row r="2" spans="2:12" ht="12.75" customHeight="1" x14ac:dyDescent="0.15"/>
    <row r="3" spans="2:12" ht="25.5" customHeight="1" x14ac:dyDescent="0.15">
      <c r="B3" s="104" t="s">
        <v>35</v>
      </c>
      <c r="C3" s="75"/>
      <c r="D3" s="104" t="s">
        <v>37</v>
      </c>
    </row>
    <row r="4" spans="2:12" ht="25.5" customHeight="1" x14ac:dyDescent="0.15">
      <c r="B4" s="104" t="s">
        <v>71</v>
      </c>
      <c r="C4" s="75"/>
      <c r="D4" s="104" t="s">
        <v>52</v>
      </c>
    </row>
    <row r="5" spans="2:12" ht="25.5" customHeight="1" x14ac:dyDescent="0.15">
      <c r="B5" s="104" t="s">
        <v>72</v>
      </c>
      <c r="C5" s="75"/>
      <c r="D5" s="104" t="s">
        <v>52</v>
      </c>
      <c r="F5" s="105" t="s">
        <v>77</v>
      </c>
      <c r="G5" s="105"/>
      <c r="H5" s="105"/>
      <c r="I5" s="105"/>
      <c r="J5" s="105"/>
      <c r="K5" s="105"/>
      <c r="L5" s="105"/>
    </row>
    <row r="6" spans="2:12" ht="25.5" customHeight="1" x14ac:dyDescent="0.15">
      <c r="F6" s="106" t="s">
        <v>78</v>
      </c>
      <c r="G6" s="106"/>
      <c r="H6" s="106"/>
      <c r="I6" s="106"/>
      <c r="J6" s="106"/>
      <c r="K6" s="106"/>
      <c r="L6" s="106"/>
    </row>
    <row r="7" spans="2:12" ht="29.25" customHeight="1" thickBot="1" x14ac:dyDescent="0.2">
      <c r="B7" s="107" t="s">
        <v>69</v>
      </c>
      <c r="D7" s="108" t="s">
        <v>74</v>
      </c>
      <c r="F7" s="106"/>
      <c r="G7" s="106"/>
      <c r="H7" s="106"/>
      <c r="I7" s="106"/>
      <c r="J7" s="106"/>
      <c r="K7" s="106"/>
      <c r="L7" s="106"/>
    </row>
    <row r="8" spans="2:12" ht="27" thickTop="1" thickBot="1" x14ac:dyDescent="0.2">
      <c r="B8" s="109"/>
      <c r="C8" s="110" t="s">
        <v>73</v>
      </c>
      <c r="D8" s="111" t="s">
        <v>76</v>
      </c>
    </row>
    <row r="9" spans="2:12" ht="21.75" customHeight="1" thickTop="1" x14ac:dyDescent="0.15">
      <c r="B9" s="112" t="s">
        <v>65</v>
      </c>
      <c r="C9" s="113" t="e">
        <f>計算シート①!F40</f>
        <v>#N/A</v>
      </c>
      <c r="D9" s="114" t="e">
        <f>計算シート①!L39</f>
        <v>#N/A</v>
      </c>
    </row>
    <row r="10" spans="2:12" ht="21.75" customHeight="1" x14ac:dyDescent="0.15">
      <c r="B10" s="115" t="s">
        <v>66</v>
      </c>
      <c r="C10" s="116">
        <f>計算シート①!L21</f>
        <v>670</v>
      </c>
      <c r="D10" s="117">
        <f>計算シート①!L21</f>
        <v>670</v>
      </c>
    </row>
    <row r="11" spans="2:12" ht="21.75" customHeight="1" x14ac:dyDescent="0.15">
      <c r="B11" s="118" t="s">
        <v>67</v>
      </c>
      <c r="C11" s="119" t="e">
        <f>SUM(C9:C10)</f>
        <v>#N/A</v>
      </c>
      <c r="D11" s="120" t="e">
        <f>SUM(D9:D10)</f>
        <v>#N/A</v>
      </c>
    </row>
    <row r="12" spans="2:12" ht="27.75" thickBot="1" x14ac:dyDescent="0.2">
      <c r="B12" s="121" t="s">
        <v>68</v>
      </c>
      <c r="C12" s="122" t="s">
        <v>44</v>
      </c>
      <c r="D12" s="123" t="e">
        <f>D11-$C$11</f>
        <v>#N/A</v>
      </c>
    </row>
    <row r="13" spans="2:12" ht="12.75" customHeight="1" thickTop="1" x14ac:dyDescent="0.15"/>
    <row r="14" spans="2:12" ht="21.75" customHeight="1" thickBot="1" x14ac:dyDescent="0.2">
      <c r="B14" s="107" t="s">
        <v>70</v>
      </c>
      <c r="D14" s="108" t="s">
        <v>74</v>
      </c>
    </row>
    <row r="15" spans="2:12" ht="27" customHeight="1" thickTop="1" thickBot="1" x14ac:dyDescent="0.2">
      <c r="B15" s="109"/>
      <c r="C15" s="110" t="s">
        <v>73</v>
      </c>
      <c r="D15" s="111" t="s">
        <v>76</v>
      </c>
    </row>
    <row r="16" spans="2:12" ht="21.75" customHeight="1" thickTop="1" x14ac:dyDescent="0.15">
      <c r="B16" s="112" t="s">
        <v>65</v>
      </c>
      <c r="C16" s="113" t="e">
        <f>計算シート①!S40</f>
        <v>#N/A</v>
      </c>
      <c r="D16" s="114" t="e">
        <f>計算シート①!Y39</f>
        <v>#N/A</v>
      </c>
    </row>
    <row r="17" spans="2:4" ht="21.75" customHeight="1" x14ac:dyDescent="0.15">
      <c r="B17" s="115" t="s">
        <v>66</v>
      </c>
      <c r="C17" s="116">
        <f>計算シート①!Y21</f>
        <v>1340</v>
      </c>
      <c r="D17" s="117">
        <f>計算シート①!Y21</f>
        <v>1340</v>
      </c>
    </row>
    <row r="18" spans="2:4" ht="21.75" customHeight="1" x14ac:dyDescent="0.15">
      <c r="B18" s="118" t="s">
        <v>67</v>
      </c>
      <c r="C18" s="119" t="e">
        <f>SUM(C16:C17)</f>
        <v>#N/A</v>
      </c>
      <c r="D18" s="120" t="e">
        <f>SUM(D16:D17)</f>
        <v>#N/A</v>
      </c>
    </row>
    <row r="19" spans="2:4" ht="27.75" thickBot="1" x14ac:dyDescent="0.2">
      <c r="B19" s="121" t="s">
        <v>68</v>
      </c>
      <c r="C19" s="122" t="s">
        <v>44</v>
      </c>
      <c r="D19" s="123" t="e">
        <f>D18-$C$18</f>
        <v>#N/A</v>
      </c>
    </row>
    <row r="20" spans="2:4" ht="17.25" customHeight="1" thickTop="1" x14ac:dyDescent="0.15"/>
  </sheetData>
  <sheetProtection sheet="1" objects="1" scenarios="1"/>
  <mergeCells count="3">
    <mergeCell ref="B1:D1"/>
    <mergeCell ref="F5:L5"/>
    <mergeCell ref="F6:L7"/>
  </mergeCells>
  <phoneticPr fontId="3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37E4C0-EFAB-4986-BDB4-3D2F3AB8C65C}">
          <x14:formula1>
            <xm:f>リストシート!$A$2:$A$8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6713-67D2-4F2E-9828-6FEF38105787}">
  <sheetPr>
    <tabColor theme="0"/>
  </sheetPr>
  <dimension ref="A1:Z45"/>
  <sheetViews>
    <sheetView showGridLines="0" topLeftCell="A13" zoomScale="60" zoomScaleNormal="60" workbookViewId="0">
      <selection activeCell="B37" sqref="B37:D37"/>
    </sheetView>
  </sheetViews>
  <sheetFormatPr defaultRowHeight="27" customHeight="1" x14ac:dyDescent="0.15"/>
  <cols>
    <col min="1" max="1" width="6" style="3" customWidth="1"/>
    <col min="2" max="2" width="16" style="1" bestFit="1" customWidth="1"/>
    <col min="3" max="3" width="11" style="3" bestFit="1" customWidth="1"/>
    <col min="4" max="4" width="11" style="2" bestFit="1" customWidth="1"/>
    <col min="5" max="5" width="7.875" style="3" customWidth="1"/>
    <col min="6" max="6" width="10.5" style="3" bestFit="1" customWidth="1"/>
    <col min="7" max="7" width="3" style="3" customWidth="1"/>
    <col min="8" max="8" width="15.5" style="3" bestFit="1" customWidth="1"/>
    <col min="9" max="9" width="11" style="3" bestFit="1" customWidth="1"/>
    <col min="10" max="10" width="10.625" style="3" customWidth="1"/>
    <col min="11" max="11" width="9" style="3"/>
    <col min="12" max="12" width="10" style="3" customWidth="1"/>
    <col min="13" max="14" width="9" style="3"/>
    <col min="15" max="15" width="15.625" style="1" customWidth="1"/>
    <col min="16" max="16" width="11" style="3" bestFit="1" customWidth="1"/>
    <col min="17" max="17" width="11" style="2" bestFit="1" customWidth="1"/>
    <col min="18" max="18" width="7.875" style="3" customWidth="1"/>
    <col min="19" max="19" width="10.5" style="3" bestFit="1" customWidth="1"/>
    <col min="20" max="20" width="3.125" style="3" customWidth="1"/>
    <col min="21" max="21" width="15.5" style="3" bestFit="1" customWidth="1"/>
    <col min="22" max="22" width="11" style="3" bestFit="1" customWidth="1"/>
    <col min="23" max="23" width="10.625" style="3" customWidth="1"/>
    <col min="24" max="24" width="9" style="3"/>
    <col min="25" max="25" width="10.75" style="3" bestFit="1" customWidth="1"/>
    <col min="26" max="254" width="9" style="3"/>
    <col min="255" max="255" width="15.25" style="3" customWidth="1"/>
    <col min="256" max="257" width="11" style="3" bestFit="1" customWidth="1"/>
    <col min="258" max="258" width="7.875" style="3" customWidth="1"/>
    <col min="259" max="259" width="10.5" style="3" bestFit="1" customWidth="1"/>
    <col min="260" max="260" width="9.5" style="3" customWidth="1"/>
    <col min="261" max="261" width="15.5" style="3" bestFit="1" customWidth="1"/>
    <col min="262" max="262" width="11" style="3" bestFit="1" customWidth="1"/>
    <col min="263" max="263" width="10.625" style="3" customWidth="1"/>
    <col min="264" max="267" width="9" style="3"/>
    <col min="268" max="268" width="15.25" style="3" customWidth="1"/>
    <col min="269" max="270" width="11" style="3" bestFit="1" customWidth="1"/>
    <col min="271" max="271" width="7.875" style="3" customWidth="1"/>
    <col min="272" max="272" width="10.5" style="3" bestFit="1" customWidth="1"/>
    <col min="273" max="273" width="9.5" style="3" customWidth="1"/>
    <col min="274" max="274" width="15.5" style="3" bestFit="1" customWidth="1"/>
    <col min="275" max="275" width="11" style="3" bestFit="1" customWidth="1"/>
    <col min="276" max="276" width="10.625" style="3" customWidth="1"/>
    <col min="277" max="510" width="9" style="3"/>
    <col min="511" max="511" width="15.25" style="3" customWidth="1"/>
    <col min="512" max="513" width="11" style="3" bestFit="1" customWidth="1"/>
    <col min="514" max="514" width="7.875" style="3" customWidth="1"/>
    <col min="515" max="515" width="10.5" style="3" bestFit="1" customWidth="1"/>
    <col min="516" max="516" width="9.5" style="3" customWidth="1"/>
    <col min="517" max="517" width="15.5" style="3" bestFit="1" customWidth="1"/>
    <col min="518" max="518" width="11" style="3" bestFit="1" customWidth="1"/>
    <col min="519" max="519" width="10.625" style="3" customWidth="1"/>
    <col min="520" max="523" width="9" style="3"/>
    <col min="524" max="524" width="15.25" style="3" customWidth="1"/>
    <col min="525" max="526" width="11" style="3" bestFit="1" customWidth="1"/>
    <col min="527" max="527" width="7.875" style="3" customWidth="1"/>
    <col min="528" max="528" width="10.5" style="3" bestFit="1" customWidth="1"/>
    <col min="529" max="529" width="9.5" style="3" customWidth="1"/>
    <col min="530" max="530" width="15.5" style="3" bestFit="1" customWidth="1"/>
    <col min="531" max="531" width="11" style="3" bestFit="1" customWidth="1"/>
    <col min="532" max="532" width="10.625" style="3" customWidth="1"/>
    <col min="533" max="766" width="9" style="3"/>
    <col min="767" max="767" width="15.25" style="3" customWidth="1"/>
    <col min="768" max="769" width="11" style="3" bestFit="1" customWidth="1"/>
    <col min="770" max="770" width="7.875" style="3" customWidth="1"/>
    <col min="771" max="771" width="10.5" style="3" bestFit="1" customWidth="1"/>
    <col min="772" max="772" width="9.5" style="3" customWidth="1"/>
    <col min="773" max="773" width="15.5" style="3" bestFit="1" customWidth="1"/>
    <col min="774" max="774" width="11" style="3" bestFit="1" customWidth="1"/>
    <col min="775" max="775" width="10.625" style="3" customWidth="1"/>
    <col min="776" max="779" width="9" style="3"/>
    <col min="780" max="780" width="15.25" style="3" customWidth="1"/>
    <col min="781" max="782" width="11" style="3" bestFit="1" customWidth="1"/>
    <col min="783" max="783" width="7.875" style="3" customWidth="1"/>
    <col min="784" max="784" width="10.5" style="3" bestFit="1" customWidth="1"/>
    <col min="785" max="785" width="9.5" style="3" customWidth="1"/>
    <col min="786" max="786" width="15.5" style="3" bestFit="1" customWidth="1"/>
    <col min="787" max="787" width="11" style="3" bestFit="1" customWidth="1"/>
    <col min="788" max="788" width="10.625" style="3" customWidth="1"/>
    <col min="789" max="1022" width="9" style="3"/>
    <col min="1023" max="1023" width="15.25" style="3" customWidth="1"/>
    <col min="1024" max="1025" width="11" style="3" bestFit="1" customWidth="1"/>
    <col min="1026" max="1026" width="7.875" style="3" customWidth="1"/>
    <col min="1027" max="1027" width="10.5" style="3" bestFit="1" customWidth="1"/>
    <col min="1028" max="1028" width="9.5" style="3" customWidth="1"/>
    <col min="1029" max="1029" width="15.5" style="3" bestFit="1" customWidth="1"/>
    <col min="1030" max="1030" width="11" style="3" bestFit="1" customWidth="1"/>
    <col min="1031" max="1031" width="10.625" style="3" customWidth="1"/>
    <col min="1032" max="1035" width="9" style="3"/>
    <col min="1036" max="1036" width="15.25" style="3" customWidth="1"/>
    <col min="1037" max="1038" width="11" style="3" bestFit="1" customWidth="1"/>
    <col min="1039" max="1039" width="7.875" style="3" customWidth="1"/>
    <col min="1040" max="1040" width="10.5" style="3" bestFit="1" customWidth="1"/>
    <col min="1041" max="1041" width="9.5" style="3" customWidth="1"/>
    <col min="1042" max="1042" width="15.5" style="3" bestFit="1" customWidth="1"/>
    <col min="1043" max="1043" width="11" style="3" bestFit="1" customWidth="1"/>
    <col min="1044" max="1044" width="10.625" style="3" customWidth="1"/>
    <col min="1045" max="1278" width="9" style="3"/>
    <col min="1279" max="1279" width="15.25" style="3" customWidth="1"/>
    <col min="1280" max="1281" width="11" style="3" bestFit="1" customWidth="1"/>
    <col min="1282" max="1282" width="7.875" style="3" customWidth="1"/>
    <col min="1283" max="1283" width="10.5" style="3" bestFit="1" customWidth="1"/>
    <col min="1284" max="1284" width="9.5" style="3" customWidth="1"/>
    <col min="1285" max="1285" width="15.5" style="3" bestFit="1" customWidth="1"/>
    <col min="1286" max="1286" width="11" style="3" bestFit="1" customWidth="1"/>
    <col min="1287" max="1287" width="10.625" style="3" customWidth="1"/>
    <col min="1288" max="1291" width="9" style="3"/>
    <col min="1292" max="1292" width="15.25" style="3" customWidth="1"/>
    <col min="1293" max="1294" width="11" style="3" bestFit="1" customWidth="1"/>
    <col min="1295" max="1295" width="7.875" style="3" customWidth="1"/>
    <col min="1296" max="1296" width="10.5" style="3" bestFit="1" customWidth="1"/>
    <col min="1297" max="1297" width="9.5" style="3" customWidth="1"/>
    <col min="1298" max="1298" width="15.5" style="3" bestFit="1" customWidth="1"/>
    <col min="1299" max="1299" width="11" style="3" bestFit="1" customWidth="1"/>
    <col min="1300" max="1300" width="10.625" style="3" customWidth="1"/>
    <col min="1301" max="1534" width="9" style="3"/>
    <col min="1535" max="1535" width="15.25" style="3" customWidth="1"/>
    <col min="1536" max="1537" width="11" style="3" bestFit="1" customWidth="1"/>
    <col min="1538" max="1538" width="7.875" style="3" customWidth="1"/>
    <col min="1539" max="1539" width="10.5" style="3" bestFit="1" customWidth="1"/>
    <col min="1540" max="1540" width="9.5" style="3" customWidth="1"/>
    <col min="1541" max="1541" width="15.5" style="3" bestFit="1" customWidth="1"/>
    <col min="1542" max="1542" width="11" style="3" bestFit="1" customWidth="1"/>
    <col min="1543" max="1543" width="10.625" style="3" customWidth="1"/>
    <col min="1544" max="1547" width="9" style="3"/>
    <col min="1548" max="1548" width="15.25" style="3" customWidth="1"/>
    <col min="1549" max="1550" width="11" style="3" bestFit="1" customWidth="1"/>
    <col min="1551" max="1551" width="7.875" style="3" customWidth="1"/>
    <col min="1552" max="1552" width="10.5" style="3" bestFit="1" customWidth="1"/>
    <col min="1553" max="1553" width="9.5" style="3" customWidth="1"/>
    <col min="1554" max="1554" width="15.5" style="3" bestFit="1" customWidth="1"/>
    <col min="1555" max="1555" width="11" style="3" bestFit="1" customWidth="1"/>
    <col min="1556" max="1556" width="10.625" style="3" customWidth="1"/>
    <col min="1557" max="1790" width="9" style="3"/>
    <col min="1791" max="1791" width="15.25" style="3" customWidth="1"/>
    <col min="1792" max="1793" width="11" style="3" bestFit="1" customWidth="1"/>
    <col min="1794" max="1794" width="7.875" style="3" customWidth="1"/>
    <col min="1795" max="1795" width="10.5" style="3" bestFit="1" customWidth="1"/>
    <col min="1796" max="1796" width="9.5" style="3" customWidth="1"/>
    <col min="1797" max="1797" width="15.5" style="3" bestFit="1" customWidth="1"/>
    <col min="1798" max="1798" width="11" style="3" bestFit="1" customWidth="1"/>
    <col min="1799" max="1799" width="10.625" style="3" customWidth="1"/>
    <col min="1800" max="1803" width="9" style="3"/>
    <col min="1804" max="1804" width="15.25" style="3" customWidth="1"/>
    <col min="1805" max="1806" width="11" style="3" bestFit="1" customWidth="1"/>
    <col min="1807" max="1807" width="7.875" style="3" customWidth="1"/>
    <col min="1808" max="1808" width="10.5" style="3" bestFit="1" customWidth="1"/>
    <col min="1809" max="1809" width="9.5" style="3" customWidth="1"/>
    <col min="1810" max="1810" width="15.5" style="3" bestFit="1" customWidth="1"/>
    <col min="1811" max="1811" width="11" style="3" bestFit="1" customWidth="1"/>
    <col min="1812" max="1812" width="10.625" style="3" customWidth="1"/>
    <col min="1813" max="2046" width="9" style="3"/>
    <col min="2047" max="2047" width="15.25" style="3" customWidth="1"/>
    <col min="2048" max="2049" width="11" style="3" bestFit="1" customWidth="1"/>
    <col min="2050" max="2050" width="7.875" style="3" customWidth="1"/>
    <col min="2051" max="2051" width="10.5" style="3" bestFit="1" customWidth="1"/>
    <col min="2052" max="2052" width="9.5" style="3" customWidth="1"/>
    <col min="2053" max="2053" width="15.5" style="3" bestFit="1" customWidth="1"/>
    <col min="2054" max="2054" width="11" style="3" bestFit="1" customWidth="1"/>
    <col min="2055" max="2055" width="10.625" style="3" customWidth="1"/>
    <col min="2056" max="2059" width="9" style="3"/>
    <col min="2060" max="2060" width="15.25" style="3" customWidth="1"/>
    <col min="2061" max="2062" width="11" style="3" bestFit="1" customWidth="1"/>
    <col min="2063" max="2063" width="7.875" style="3" customWidth="1"/>
    <col min="2064" max="2064" width="10.5" style="3" bestFit="1" customWidth="1"/>
    <col min="2065" max="2065" width="9.5" style="3" customWidth="1"/>
    <col min="2066" max="2066" width="15.5" style="3" bestFit="1" customWidth="1"/>
    <col min="2067" max="2067" width="11" style="3" bestFit="1" customWidth="1"/>
    <col min="2068" max="2068" width="10.625" style="3" customWidth="1"/>
    <col min="2069" max="2302" width="9" style="3"/>
    <col min="2303" max="2303" width="15.25" style="3" customWidth="1"/>
    <col min="2304" max="2305" width="11" style="3" bestFit="1" customWidth="1"/>
    <col min="2306" max="2306" width="7.875" style="3" customWidth="1"/>
    <col min="2307" max="2307" width="10.5" style="3" bestFit="1" customWidth="1"/>
    <col min="2308" max="2308" width="9.5" style="3" customWidth="1"/>
    <col min="2309" max="2309" width="15.5" style="3" bestFit="1" customWidth="1"/>
    <col min="2310" max="2310" width="11" style="3" bestFit="1" customWidth="1"/>
    <col min="2311" max="2311" width="10.625" style="3" customWidth="1"/>
    <col min="2312" max="2315" width="9" style="3"/>
    <col min="2316" max="2316" width="15.25" style="3" customWidth="1"/>
    <col min="2317" max="2318" width="11" style="3" bestFit="1" customWidth="1"/>
    <col min="2319" max="2319" width="7.875" style="3" customWidth="1"/>
    <col min="2320" max="2320" width="10.5" style="3" bestFit="1" customWidth="1"/>
    <col min="2321" max="2321" width="9.5" style="3" customWidth="1"/>
    <col min="2322" max="2322" width="15.5" style="3" bestFit="1" customWidth="1"/>
    <col min="2323" max="2323" width="11" style="3" bestFit="1" customWidth="1"/>
    <col min="2324" max="2324" width="10.625" style="3" customWidth="1"/>
    <col min="2325" max="2558" width="9" style="3"/>
    <col min="2559" max="2559" width="15.25" style="3" customWidth="1"/>
    <col min="2560" max="2561" width="11" style="3" bestFit="1" customWidth="1"/>
    <col min="2562" max="2562" width="7.875" style="3" customWidth="1"/>
    <col min="2563" max="2563" width="10.5" style="3" bestFit="1" customWidth="1"/>
    <col min="2564" max="2564" width="9.5" style="3" customWidth="1"/>
    <col min="2565" max="2565" width="15.5" style="3" bestFit="1" customWidth="1"/>
    <col min="2566" max="2566" width="11" style="3" bestFit="1" customWidth="1"/>
    <col min="2567" max="2567" width="10.625" style="3" customWidth="1"/>
    <col min="2568" max="2571" width="9" style="3"/>
    <col min="2572" max="2572" width="15.25" style="3" customWidth="1"/>
    <col min="2573" max="2574" width="11" style="3" bestFit="1" customWidth="1"/>
    <col min="2575" max="2575" width="7.875" style="3" customWidth="1"/>
    <col min="2576" max="2576" width="10.5" style="3" bestFit="1" customWidth="1"/>
    <col min="2577" max="2577" width="9.5" style="3" customWidth="1"/>
    <col min="2578" max="2578" width="15.5" style="3" bestFit="1" customWidth="1"/>
    <col min="2579" max="2579" width="11" style="3" bestFit="1" customWidth="1"/>
    <col min="2580" max="2580" width="10.625" style="3" customWidth="1"/>
    <col min="2581" max="2814" width="9" style="3"/>
    <col min="2815" max="2815" width="15.25" style="3" customWidth="1"/>
    <col min="2816" max="2817" width="11" style="3" bestFit="1" customWidth="1"/>
    <col min="2818" max="2818" width="7.875" style="3" customWidth="1"/>
    <col min="2819" max="2819" width="10.5" style="3" bestFit="1" customWidth="1"/>
    <col min="2820" max="2820" width="9.5" style="3" customWidth="1"/>
    <col min="2821" max="2821" width="15.5" style="3" bestFit="1" customWidth="1"/>
    <col min="2822" max="2822" width="11" style="3" bestFit="1" customWidth="1"/>
    <col min="2823" max="2823" width="10.625" style="3" customWidth="1"/>
    <col min="2824" max="2827" width="9" style="3"/>
    <col min="2828" max="2828" width="15.25" style="3" customWidth="1"/>
    <col min="2829" max="2830" width="11" style="3" bestFit="1" customWidth="1"/>
    <col min="2831" max="2831" width="7.875" style="3" customWidth="1"/>
    <col min="2832" max="2832" width="10.5" style="3" bestFit="1" customWidth="1"/>
    <col min="2833" max="2833" width="9.5" style="3" customWidth="1"/>
    <col min="2834" max="2834" width="15.5" style="3" bestFit="1" customWidth="1"/>
    <col min="2835" max="2835" width="11" style="3" bestFit="1" customWidth="1"/>
    <col min="2836" max="2836" width="10.625" style="3" customWidth="1"/>
    <col min="2837" max="3070" width="9" style="3"/>
    <col min="3071" max="3071" width="15.25" style="3" customWidth="1"/>
    <col min="3072" max="3073" width="11" style="3" bestFit="1" customWidth="1"/>
    <col min="3074" max="3074" width="7.875" style="3" customWidth="1"/>
    <col min="3075" max="3075" width="10.5" style="3" bestFit="1" customWidth="1"/>
    <col min="3076" max="3076" width="9.5" style="3" customWidth="1"/>
    <col min="3077" max="3077" width="15.5" style="3" bestFit="1" customWidth="1"/>
    <col min="3078" max="3078" width="11" style="3" bestFit="1" customWidth="1"/>
    <col min="3079" max="3079" width="10.625" style="3" customWidth="1"/>
    <col min="3080" max="3083" width="9" style="3"/>
    <col min="3084" max="3084" width="15.25" style="3" customWidth="1"/>
    <col min="3085" max="3086" width="11" style="3" bestFit="1" customWidth="1"/>
    <col min="3087" max="3087" width="7.875" style="3" customWidth="1"/>
    <col min="3088" max="3088" width="10.5" style="3" bestFit="1" customWidth="1"/>
    <col min="3089" max="3089" width="9.5" style="3" customWidth="1"/>
    <col min="3090" max="3090" width="15.5" style="3" bestFit="1" customWidth="1"/>
    <col min="3091" max="3091" width="11" style="3" bestFit="1" customWidth="1"/>
    <col min="3092" max="3092" width="10.625" style="3" customWidth="1"/>
    <col min="3093" max="3326" width="9" style="3"/>
    <col min="3327" max="3327" width="15.25" style="3" customWidth="1"/>
    <col min="3328" max="3329" width="11" style="3" bestFit="1" customWidth="1"/>
    <col min="3330" max="3330" width="7.875" style="3" customWidth="1"/>
    <col min="3331" max="3331" width="10.5" style="3" bestFit="1" customWidth="1"/>
    <col min="3332" max="3332" width="9.5" style="3" customWidth="1"/>
    <col min="3333" max="3333" width="15.5" style="3" bestFit="1" customWidth="1"/>
    <col min="3334" max="3334" width="11" style="3" bestFit="1" customWidth="1"/>
    <col min="3335" max="3335" width="10.625" style="3" customWidth="1"/>
    <col min="3336" max="3339" width="9" style="3"/>
    <col min="3340" max="3340" width="15.25" style="3" customWidth="1"/>
    <col min="3341" max="3342" width="11" style="3" bestFit="1" customWidth="1"/>
    <col min="3343" max="3343" width="7.875" style="3" customWidth="1"/>
    <col min="3344" max="3344" width="10.5" style="3" bestFit="1" customWidth="1"/>
    <col min="3345" max="3345" width="9.5" style="3" customWidth="1"/>
    <col min="3346" max="3346" width="15.5" style="3" bestFit="1" customWidth="1"/>
    <col min="3347" max="3347" width="11" style="3" bestFit="1" customWidth="1"/>
    <col min="3348" max="3348" width="10.625" style="3" customWidth="1"/>
    <col min="3349" max="3582" width="9" style="3"/>
    <col min="3583" max="3583" width="15.25" style="3" customWidth="1"/>
    <col min="3584" max="3585" width="11" style="3" bestFit="1" customWidth="1"/>
    <col min="3586" max="3586" width="7.875" style="3" customWidth="1"/>
    <col min="3587" max="3587" width="10.5" style="3" bestFit="1" customWidth="1"/>
    <col min="3588" max="3588" width="9.5" style="3" customWidth="1"/>
    <col min="3589" max="3589" width="15.5" style="3" bestFit="1" customWidth="1"/>
    <col min="3590" max="3590" width="11" style="3" bestFit="1" customWidth="1"/>
    <col min="3591" max="3591" width="10.625" style="3" customWidth="1"/>
    <col min="3592" max="3595" width="9" style="3"/>
    <col min="3596" max="3596" width="15.25" style="3" customWidth="1"/>
    <col min="3597" max="3598" width="11" style="3" bestFit="1" customWidth="1"/>
    <col min="3599" max="3599" width="7.875" style="3" customWidth="1"/>
    <col min="3600" max="3600" width="10.5" style="3" bestFit="1" customWidth="1"/>
    <col min="3601" max="3601" width="9.5" style="3" customWidth="1"/>
    <col min="3602" max="3602" width="15.5" style="3" bestFit="1" customWidth="1"/>
    <col min="3603" max="3603" width="11" style="3" bestFit="1" customWidth="1"/>
    <col min="3604" max="3604" width="10.625" style="3" customWidth="1"/>
    <col min="3605" max="3838" width="9" style="3"/>
    <col min="3839" max="3839" width="15.25" style="3" customWidth="1"/>
    <col min="3840" max="3841" width="11" style="3" bestFit="1" customWidth="1"/>
    <col min="3842" max="3842" width="7.875" style="3" customWidth="1"/>
    <col min="3843" max="3843" width="10.5" style="3" bestFit="1" customWidth="1"/>
    <col min="3844" max="3844" width="9.5" style="3" customWidth="1"/>
    <col min="3845" max="3845" width="15.5" style="3" bestFit="1" customWidth="1"/>
    <col min="3846" max="3846" width="11" style="3" bestFit="1" customWidth="1"/>
    <col min="3847" max="3847" width="10.625" style="3" customWidth="1"/>
    <col min="3848" max="3851" width="9" style="3"/>
    <col min="3852" max="3852" width="15.25" style="3" customWidth="1"/>
    <col min="3853" max="3854" width="11" style="3" bestFit="1" customWidth="1"/>
    <col min="3855" max="3855" width="7.875" style="3" customWidth="1"/>
    <col min="3856" max="3856" width="10.5" style="3" bestFit="1" customWidth="1"/>
    <col min="3857" max="3857" width="9.5" style="3" customWidth="1"/>
    <col min="3858" max="3858" width="15.5" style="3" bestFit="1" customWidth="1"/>
    <col min="3859" max="3859" width="11" style="3" bestFit="1" customWidth="1"/>
    <col min="3860" max="3860" width="10.625" style="3" customWidth="1"/>
    <col min="3861" max="4094" width="9" style="3"/>
    <col min="4095" max="4095" width="15.25" style="3" customWidth="1"/>
    <col min="4096" max="4097" width="11" style="3" bestFit="1" customWidth="1"/>
    <col min="4098" max="4098" width="7.875" style="3" customWidth="1"/>
    <col min="4099" max="4099" width="10.5" style="3" bestFit="1" customWidth="1"/>
    <col min="4100" max="4100" width="9.5" style="3" customWidth="1"/>
    <col min="4101" max="4101" width="15.5" style="3" bestFit="1" customWidth="1"/>
    <col min="4102" max="4102" width="11" style="3" bestFit="1" customWidth="1"/>
    <col min="4103" max="4103" width="10.625" style="3" customWidth="1"/>
    <col min="4104" max="4107" width="9" style="3"/>
    <col min="4108" max="4108" width="15.25" style="3" customWidth="1"/>
    <col min="4109" max="4110" width="11" style="3" bestFit="1" customWidth="1"/>
    <col min="4111" max="4111" width="7.875" style="3" customWidth="1"/>
    <col min="4112" max="4112" width="10.5" style="3" bestFit="1" customWidth="1"/>
    <col min="4113" max="4113" width="9.5" style="3" customWidth="1"/>
    <col min="4114" max="4114" width="15.5" style="3" bestFit="1" customWidth="1"/>
    <col min="4115" max="4115" width="11" style="3" bestFit="1" customWidth="1"/>
    <col min="4116" max="4116" width="10.625" style="3" customWidth="1"/>
    <col min="4117" max="4350" width="9" style="3"/>
    <col min="4351" max="4351" width="15.25" style="3" customWidth="1"/>
    <col min="4352" max="4353" width="11" style="3" bestFit="1" customWidth="1"/>
    <col min="4354" max="4354" width="7.875" style="3" customWidth="1"/>
    <col min="4355" max="4355" width="10.5" style="3" bestFit="1" customWidth="1"/>
    <col min="4356" max="4356" width="9.5" style="3" customWidth="1"/>
    <col min="4357" max="4357" width="15.5" style="3" bestFit="1" customWidth="1"/>
    <col min="4358" max="4358" width="11" style="3" bestFit="1" customWidth="1"/>
    <col min="4359" max="4359" width="10.625" style="3" customWidth="1"/>
    <col min="4360" max="4363" width="9" style="3"/>
    <col min="4364" max="4364" width="15.25" style="3" customWidth="1"/>
    <col min="4365" max="4366" width="11" style="3" bestFit="1" customWidth="1"/>
    <col min="4367" max="4367" width="7.875" style="3" customWidth="1"/>
    <col min="4368" max="4368" width="10.5" style="3" bestFit="1" customWidth="1"/>
    <col min="4369" max="4369" width="9.5" style="3" customWidth="1"/>
    <col min="4370" max="4370" width="15.5" style="3" bestFit="1" customWidth="1"/>
    <col min="4371" max="4371" width="11" style="3" bestFit="1" customWidth="1"/>
    <col min="4372" max="4372" width="10.625" style="3" customWidth="1"/>
    <col min="4373" max="4606" width="9" style="3"/>
    <col min="4607" max="4607" width="15.25" style="3" customWidth="1"/>
    <col min="4608" max="4609" width="11" style="3" bestFit="1" customWidth="1"/>
    <col min="4610" max="4610" width="7.875" style="3" customWidth="1"/>
    <col min="4611" max="4611" width="10.5" style="3" bestFit="1" customWidth="1"/>
    <col min="4612" max="4612" width="9.5" style="3" customWidth="1"/>
    <col min="4613" max="4613" width="15.5" style="3" bestFit="1" customWidth="1"/>
    <col min="4614" max="4614" width="11" style="3" bestFit="1" customWidth="1"/>
    <col min="4615" max="4615" width="10.625" style="3" customWidth="1"/>
    <col min="4616" max="4619" width="9" style="3"/>
    <col min="4620" max="4620" width="15.25" style="3" customWidth="1"/>
    <col min="4621" max="4622" width="11" style="3" bestFit="1" customWidth="1"/>
    <col min="4623" max="4623" width="7.875" style="3" customWidth="1"/>
    <col min="4624" max="4624" width="10.5" style="3" bestFit="1" customWidth="1"/>
    <col min="4625" max="4625" width="9.5" style="3" customWidth="1"/>
    <col min="4626" max="4626" width="15.5" style="3" bestFit="1" customWidth="1"/>
    <col min="4627" max="4627" width="11" style="3" bestFit="1" customWidth="1"/>
    <col min="4628" max="4628" width="10.625" style="3" customWidth="1"/>
    <col min="4629" max="4862" width="9" style="3"/>
    <col min="4863" max="4863" width="15.25" style="3" customWidth="1"/>
    <col min="4864" max="4865" width="11" style="3" bestFit="1" customWidth="1"/>
    <col min="4866" max="4866" width="7.875" style="3" customWidth="1"/>
    <col min="4867" max="4867" width="10.5" style="3" bestFit="1" customWidth="1"/>
    <col min="4868" max="4868" width="9.5" style="3" customWidth="1"/>
    <col min="4869" max="4869" width="15.5" style="3" bestFit="1" customWidth="1"/>
    <col min="4870" max="4870" width="11" style="3" bestFit="1" customWidth="1"/>
    <col min="4871" max="4871" width="10.625" style="3" customWidth="1"/>
    <col min="4872" max="4875" width="9" style="3"/>
    <col min="4876" max="4876" width="15.25" style="3" customWidth="1"/>
    <col min="4877" max="4878" width="11" style="3" bestFit="1" customWidth="1"/>
    <col min="4879" max="4879" width="7.875" style="3" customWidth="1"/>
    <col min="4880" max="4880" width="10.5" style="3" bestFit="1" customWidth="1"/>
    <col min="4881" max="4881" width="9.5" style="3" customWidth="1"/>
    <col min="4882" max="4882" width="15.5" style="3" bestFit="1" customWidth="1"/>
    <col min="4883" max="4883" width="11" style="3" bestFit="1" customWidth="1"/>
    <col min="4884" max="4884" width="10.625" style="3" customWidth="1"/>
    <col min="4885" max="5118" width="9" style="3"/>
    <col min="5119" max="5119" width="15.25" style="3" customWidth="1"/>
    <col min="5120" max="5121" width="11" style="3" bestFit="1" customWidth="1"/>
    <col min="5122" max="5122" width="7.875" style="3" customWidth="1"/>
    <col min="5123" max="5123" width="10.5" style="3" bestFit="1" customWidth="1"/>
    <col min="5124" max="5124" width="9.5" style="3" customWidth="1"/>
    <col min="5125" max="5125" width="15.5" style="3" bestFit="1" customWidth="1"/>
    <col min="5126" max="5126" width="11" style="3" bestFit="1" customWidth="1"/>
    <col min="5127" max="5127" width="10.625" style="3" customWidth="1"/>
    <col min="5128" max="5131" width="9" style="3"/>
    <col min="5132" max="5132" width="15.25" style="3" customWidth="1"/>
    <col min="5133" max="5134" width="11" style="3" bestFit="1" customWidth="1"/>
    <col min="5135" max="5135" width="7.875" style="3" customWidth="1"/>
    <col min="5136" max="5136" width="10.5" style="3" bestFit="1" customWidth="1"/>
    <col min="5137" max="5137" width="9.5" style="3" customWidth="1"/>
    <col min="5138" max="5138" width="15.5" style="3" bestFit="1" customWidth="1"/>
    <col min="5139" max="5139" width="11" style="3" bestFit="1" customWidth="1"/>
    <col min="5140" max="5140" width="10.625" style="3" customWidth="1"/>
    <col min="5141" max="5374" width="9" style="3"/>
    <col min="5375" max="5375" width="15.25" style="3" customWidth="1"/>
    <col min="5376" max="5377" width="11" style="3" bestFit="1" customWidth="1"/>
    <col min="5378" max="5378" width="7.875" style="3" customWidth="1"/>
    <col min="5379" max="5379" width="10.5" style="3" bestFit="1" customWidth="1"/>
    <col min="5380" max="5380" width="9.5" style="3" customWidth="1"/>
    <col min="5381" max="5381" width="15.5" style="3" bestFit="1" customWidth="1"/>
    <col min="5382" max="5382" width="11" style="3" bestFit="1" customWidth="1"/>
    <col min="5383" max="5383" width="10.625" style="3" customWidth="1"/>
    <col min="5384" max="5387" width="9" style="3"/>
    <col min="5388" max="5388" width="15.25" style="3" customWidth="1"/>
    <col min="5389" max="5390" width="11" style="3" bestFit="1" customWidth="1"/>
    <col min="5391" max="5391" width="7.875" style="3" customWidth="1"/>
    <col min="5392" max="5392" width="10.5" style="3" bestFit="1" customWidth="1"/>
    <col min="5393" max="5393" width="9.5" style="3" customWidth="1"/>
    <col min="5394" max="5394" width="15.5" style="3" bestFit="1" customWidth="1"/>
    <col min="5395" max="5395" width="11" style="3" bestFit="1" customWidth="1"/>
    <col min="5396" max="5396" width="10.625" style="3" customWidth="1"/>
    <col min="5397" max="5630" width="9" style="3"/>
    <col min="5631" max="5631" width="15.25" style="3" customWidth="1"/>
    <col min="5632" max="5633" width="11" style="3" bestFit="1" customWidth="1"/>
    <col min="5634" max="5634" width="7.875" style="3" customWidth="1"/>
    <col min="5635" max="5635" width="10.5" style="3" bestFit="1" customWidth="1"/>
    <col min="5636" max="5636" width="9.5" style="3" customWidth="1"/>
    <col min="5637" max="5637" width="15.5" style="3" bestFit="1" customWidth="1"/>
    <col min="5638" max="5638" width="11" style="3" bestFit="1" customWidth="1"/>
    <col min="5639" max="5639" width="10.625" style="3" customWidth="1"/>
    <col min="5640" max="5643" width="9" style="3"/>
    <col min="5644" max="5644" width="15.25" style="3" customWidth="1"/>
    <col min="5645" max="5646" width="11" style="3" bestFit="1" customWidth="1"/>
    <col min="5647" max="5647" width="7.875" style="3" customWidth="1"/>
    <col min="5648" max="5648" width="10.5" style="3" bestFit="1" customWidth="1"/>
    <col min="5649" max="5649" width="9.5" style="3" customWidth="1"/>
    <col min="5650" max="5650" width="15.5" style="3" bestFit="1" customWidth="1"/>
    <col min="5651" max="5651" width="11" style="3" bestFit="1" customWidth="1"/>
    <col min="5652" max="5652" width="10.625" style="3" customWidth="1"/>
    <col min="5653" max="5886" width="9" style="3"/>
    <col min="5887" max="5887" width="15.25" style="3" customWidth="1"/>
    <col min="5888" max="5889" width="11" style="3" bestFit="1" customWidth="1"/>
    <col min="5890" max="5890" width="7.875" style="3" customWidth="1"/>
    <col min="5891" max="5891" width="10.5" style="3" bestFit="1" customWidth="1"/>
    <col min="5892" max="5892" width="9.5" style="3" customWidth="1"/>
    <col min="5893" max="5893" width="15.5" style="3" bestFit="1" customWidth="1"/>
    <col min="5894" max="5894" width="11" style="3" bestFit="1" customWidth="1"/>
    <col min="5895" max="5895" width="10.625" style="3" customWidth="1"/>
    <col min="5896" max="5899" width="9" style="3"/>
    <col min="5900" max="5900" width="15.25" style="3" customWidth="1"/>
    <col min="5901" max="5902" width="11" style="3" bestFit="1" customWidth="1"/>
    <col min="5903" max="5903" width="7.875" style="3" customWidth="1"/>
    <col min="5904" max="5904" width="10.5" style="3" bestFit="1" customWidth="1"/>
    <col min="5905" max="5905" width="9.5" style="3" customWidth="1"/>
    <col min="5906" max="5906" width="15.5" style="3" bestFit="1" customWidth="1"/>
    <col min="5907" max="5907" width="11" style="3" bestFit="1" customWidth="1"/>
    <col min="5908" max="5908" width="10.625" style="3" customWidth="1"/>
    <col min="5909" max="6142" width="9" style="3"/>
    <col min="6143" max="6143" width="15.25" style="3" customWidth="1"/>
    <col min="6144" max="6145" width="11" style="3" bestFit="1" customWidth="1"/>
    <col min="6146" max="6146" width="7.875" style="3" customWidth="1"/>
    <col min="6147" max="6147" width="10.5" style="3" bestFit="1" customWidth="1"/>
    <col min="6148" max="6148" width="9.5" style="3" customWidth="1"/>
    <col min="6149" max="6149" width="15.5" style="3" bestFit="1" customWidth="1"/>
    <col min="6150" max="6150" width="11" style="3" bestFit="1" customWidth="1"/>
    <col min="6151" max="6151" width="10.625" style="3" customWidth="1"/>
    <col min="6152" max="6155" width="9" style="3"/>
    <col min="6156" max="6156" width="15.25" style="3" customWidth="1"/>
    <col min="6157" max="6158" width="11" style="3" bestFit="1" customWidth="1"/>
    <col min="6159" max="6159" width="7.875" style="3" customWidth="1"/>
    <col min="6160" max="6160" width="10.5" style="3" bestFit="1" customWidth="1"/>
    <col min="6161" max="6161" width="9.5" style="3" customWidth="1"/>
    <col min="6162" max="6162" width="15.5" style="3" bestFit="1" customWidth="1"/>
    <col min="6163" max="6163" width="11" style="3" bestFit="1" customWidth="1"/>
    <col min="6164" max="6164" width="10.625" style="3" customWidth="1"/>
    <col min="6165" max="6398" width="9" style="3"/>
    <col min="6399" max="6399" width="15.25" style="3" customWidth="1"/>
    <col min="6400" max="6401" width="11" style="3" bestFit="1" customWidth="1"/>
    <col min="6402" max="6402" width="7.875" style="3" customWidth="1"/>
    <col min="6403" max="6403" width="10.5" style="3" bestFit="1" customWidth="1"/>
    <col min="6404" max="6404" width="9.5" style="3" customWidth="1"/>
    <col min="6405" max="6405" width="15.5" style="3" bestFit="1" customWidth="1"/>
    <col min="6406" max="6406" width="11" style="3" bestFit="1" customWidth="1"/>
    <col min="6407" max="6407" width="10.625" style="3" customWidth="1"/>
    <col min="6408" max="6411" width="9" style="3"/>
    <col min="6412" max="6412" width="15.25" style="3" customWidth="1"/>
    <col min="6413" max="6414" width="11" style="3" bestFit="1" customWidth="1"/>
    <col min="6415" max="6415" width="7.875" style="3" customWidth="1"/>
    <col min="6416" max="6416" width="10.5" style="3" bestFit="1" customWidth="1"/>
    <col min="6417" max="6417" width="9.5" style="3" customWidth="1"/>
    <col min="6418" max="6418" width="15.5" style="3" bestFit="1" customWidth="1"/>
    <col min="6419" max="6419" width="11" style="3" bestFit="1" customWidth="1"/>
    <col min="6420" max="6420" width="10.625" style="3" customWidth="1"/>
    <col min="6421" max="6654" width="9" style="3"/>
    <col min="6655" max="6655" width="15.25" style="3" customWidth="1"/>
    <col min="6656" max="6657" width="11" style="3" bestFit="1" customWidth="1"/>
    <col min="6658" max="6658" width="7.875" style="3" customWidth="1"/>
    <col min="6659" max="6659" width="10.5" style="3" bestFit="1" customWidth="1"/>
    <col min="6660" max="6660" width="9.5" style="3" customWidth="1"/>
    <col min="6661" max="6661" width="15.5" style="3" bestFit="1" customWidth="1"/>
    <col min="6662" max="6662" width="11" style="3" bestFit="1" customWidth="1"/>
    <col min="6663" max="6663" width="10.625" style="3" customWidth="1"/>
    <col min="6664" max="6667" width="9" style="3"/>
    <col min="6668" max="6668" width="15.25" style="3" customWidth="1"/>
    <col min="6669" max="6670" width="11" style="3" bestFit="1" customWidth="1"/>
    <col min="6671" max="6671" width="7.875" style="3" customWidth="1"/>
    <col min="6672" max="6672" width="10.5" style="3" bestFit="1" customWidth="1"/>
    <col min="6673" max="6673" width="9.5" style="3" customWidth="1"/>
    <col min="6674" max="6674" width="15.5" style="3" bestFit="1" customWidth="1"/>
    <col min="6675" max="6675" width="11" style="3" bestFit="1" customWidth="1"/>
    <col min="6676" max="6676" width="10.625" style="3" customWidth="1"/>
    <col min="6677" max="6910" width="9" style="3"/>
    <col min="6911" max="6911" width="15.25" style="3" customWidth="1"/>
    <col min="6912" max="6913" width="11" style="3" bestFit="1" customWidth="1"/>
    <col min="6914" max="6914" width="7.875" style="3" customWidth="1"/>
    <col min="6915" max="6915" width="10.5" style="3" bestFit="1" customWidth="1"/>
    <col min="6916" max="6916" width="9.5" style="3" customWidth="1"/>
    <col min="6917" max="6917" width="15.5" style="3" bestFit="1" customWidth="1"/>
    <col min="6918" max="6918" width="11" style="3" bestFit="1" customWidth="1"/>
    <col min="6919" max="6919" width="10.625" style="3" customWidth="1"/>
    <col min="6920" max="6923" width="9" style="3"/>
    <col min="6924" max="6924" width="15.25" style="3" customWidth="1"/>
    <col min="6925" max="6926" width="11" style="3" bestFit="1" customWidth="1"/>
    <col min="6927" max="6927" width="7.875" style="3" customWidth="1"/>
    <col min="6928" max="6928" width="10.5" style="3" bestFit="1" customWidth="1"/>
    <col min="6929" max="6929" width="9.5" style="3" customWidth="1"/>
    <col min="6930" max="6930" width="15.5" style="3" bestFit="1" customWidth="1"/>
    <col min="6931" max="6931" width="11" style="3" bestFit="1" customWidth="1"/>
    <col min="6932" max="6932" width="10.625" style="3" customWidth="1"/>
    <col min="6933" max="7166" width="9" style="3"/>
    <col min="7167" max="7167" width="15.25" style="3" customWidth="1"/>
    <col min="7168" max="7169" width="11" style="3" bestFit="1" customWidth="1"/>
    <col min="7170" max="7170" width="7.875" style="3" customWidth="1"/>
    <col min="7171" max="7171" width="10.5" style="3" bestFit="1" customWidth="1"/>
    <col min="7172" max="7172" width="9.5" style="3" customWidth="1"/>
    <col min="7173" max="7173" width="15.5" style="3" bestFit="1" customWidth="1"/>
    <col min="7174" max="7174" width="11" style="3" bestFit="1" customWidth="1"/>
    <col min="7175" max="7175" width="10.625" style="3" customWidth="1"/>
    <col min="7176" max="7179" width="9" style="3"/>
    <col min="7180" max="7180" width="15.25" style="3" customWidth="1"/>
    <col min="7181" max="7182" width="11" style="3" bestFit="1" customWidth="1"/>
    <col min="7183" max="7183" width="7.875" style="3" customWidth="1"/>
    <col min="7184" max="7184" width="10.5" style="3" bestFit="1" customWidth="1"/>
    <col min="7185" max="7185" width="9.5" style="3" customWidth="1"/>
    <col min="7186" max="7186" width="15.5" style="3" bestFit="1" customWidth="1"/>
    <col min="7187" max="7187" width="11" style="3" bestFit="1" customWidth="1"/>
    <col min="7188" max="7188" width="10.625" style="3" customWidth="1"/>
    <col min="7189" max="7422" width="9" style="3"/>
    <col min="7423" max="7423" width="15.25" style="3" customWidth="1"/>
    <col min="7424" max="7425" width="11" style="3" bestFit="1" customWidth="1"/>
    <col min="7426" max="7426" width="7.875" style="3" customWidth="1"/>
    <col min="7427" max="7427" width="10.5" style="3" bestFit="1" customWidth="1"/>
    <col min="7428" max="7428" width="9.5" style="3" customWidth="1"/>
    <col min="7429" max="7429" width="15.5" style="3" bestFit="1" customWidth="1"/>
    <col min="7430" max="7430" width="11" style="3" bestFit="1" customWidth="1"/>
    <col min="7431" max="7431" width="10.625" style="3" customWidth="1"/>
    <col min="7432" max="7435" width="9" style="3"/>
    <col min="7436" max="7436" width="15.25" style="3" customWidth="1"/>
    <col min="7437" max="7438" width="11" style="3" bestFit="1" customWidth="1"/>
    <col min="7439" max="7439" width="7.875" style="3" customWidth="1"/>
    <col min="7440" max="7440" width="10.5" style="3" bestFit="1" customWidth="1"/>
    <col min="7441" max="7441" width="9.5" style="3" customWidth="1"/>
    <col min="7442" max="7442" width="15.5" style="3" bestFit="1" customWidth="1"/>
    <col min="7443" max="7443" width="11" style="3" bestFit="1" customWidth="1"/>
    <col min="7444" max="7444" width="10.625" style="3" customWidth="1"/>
    <col min="7445" max="7678" width="9" style="3"/>
    <col min="7679" max="7679" width="15.25" style="3" customWidth="1"/>
    <col min="7680" max="7681" width="11" style="3" bestFit="1" customWidth="1"/>
    <col min="7682" max="7682" width="7.875" style="3" customWidth="1"/>
    <col min="7683" max="7683" width="10.5" style="3" bestFit="1" customWidth="1"/>
    <col min="7684" max="7684" width="9.5" style="3" customWidth="1"/>
    <col min="7685" max="7685" width="15.5" style="3" bestFit="1" customWidth="1"/>
    <col min="7686" max="7686" width="11" style="3" bestFit="1" customWidth="1"/>
    <col min="7687" max="7687" width="10.625" style="3" customWidth="1"/>
    <col min="7688" max="7691" width="9" style="3"/>
    <col min="7692" max="7692" width="15.25" style="3" customWidth="1"/>
    <col min="7693" max="7694" width="11" style="3" bestFit="1" customWidth="1"/>
    <col min="7695" max="7695" width="7.875" style="3" customWidth="1"/>
    <col min="7696" max="7696" width="10.5" style="3" bestFit="1" customWidth="1"/>
    <col min="7697" max="7697" width="9.5" style="3" customWidth="1"/>
    <col min="7698" max="7698" width="15.5" style="3" bestFit="1" customWidth="1"/>
    <col min="7699" max="7699" width="11" style="3" bestFit="1" customWidth="1"/>
    <col min="7700" max="7700" width="10.625" style="3" customWidth="1"/>
    <col min="7701" max="7934" width="9" style="3"/>
    <col min="7935" max="7935" width="15.25" style="3" customWidth="1"/>
    <col min="7936" max="7937" width="11" style="3" bestFit="1" customWidth="1"/>
    <col min="7938" max="7938" width="7.875" style="3" customWidth="1"/>
    <col min="7939" max="7939" width="10.5" style="3" bestFit="1" customWidth="1"/>
    <col min="7940" max="7940" width="9.5" style="3" customWidth="1"/>
    <col min="7941" max="7941" width="15.5" style="3" bestFit="1" customWidth="1"/>
    <col min="7942" max="7942" width="11" style="3" bestFit="1" customWidth="1"/>
    <col min="7943" max="7943" width="10.625" style="3" customWidth="1"/>
    <col min="7944" max="7947" width="9" style="3"/>
    <col min="7948" max="7948" width="15.25" style="3" customWidth="1"/>
    <col min="7949" max="7950" width="11" style="3" bestFit="1" customWidth="1"/>
    <col min="7951" max="7951" width="7.875" style="3" customWidth="1"/>
    <col min="7952" max="7952" width="10.5" style="3" bestFit="1" customWidth="1"/>
    <col min="7953" max="7953" width="9.5" style="3" customWidth="1"/>
    <col min="7954" max="7954" width="15.5" style="3" bestFit="1" customWidth="1"/>
    <col min="7955" max="7955" width="11" style="3" bestFit="1" customWidth="1"/>
    <col min="7956" max="7956" width="10.625" style="3" customWidth="1"/>
    <col min="7957" max="8190" width="9" style="3"/>
    <col min="8191" max="8191" width="15.25" style="3" customWidth="1"/>
    <col min="8192" max="8193" width="11" style="3" bestFit="1" customWidth="1"/>
    <col min="8194" max="8194" width="7.875" style="3" customWidth="1"/>
    <col min="8195" max="8195" width="10.5" style="3" bestFit="1" customWidth="1"/>
    <col min="8196" max="8196" width="9.5" style="3" customWidth="1"/>
    <col min="8197" max="8197" width="15.5" style="3" bestFit="1" customWidth="1"/>
    <col min="8198" max="8198" width="11" style="3" bestFit="1" customWidth="1"/>
    <col min="8199" max="8199" width="10.625" style="3" customWidth="1"/>
    <col min="8200" max="8203" width="9" style="3"/>
    <col min="8204" max="8204" width="15.25" style="3" customWidth="1"/>
    <col min="8205" max="8206" width="11" style="3" bestFit="1" customWidth="1"/>
    <col min="8207" max="8207" width="7.875" style="3" customWidth="1"/>
    <col min="8208" max="8208" width="10.5" style="3" bestFit="1" customWidth="1"/>
    <col min="8209" max="8209" width="9.5" style="3" customWidth="1"/>
    <col min="8210" max="8210" width="15.5" style="3" bestFit="1" customWidth="1"/>
    <col min="8211" max="8211" width="11" style="3" bestFit="1" customWidth="1"/>
    <col min="8212" max="8212" width="10.625" style="3" customWidth="1"/>
    <col min="8213" max="8446" width="9" style="3"/>
    <col min="8447" max="8447" width="15.25" style="3" customWidth="1"/>
    <col min="8448" max="8449" width="11" style="3" bestFit="1" customWidth="1"/>
    <col min="8450" max="8450" width="7.875" style="3" customWidth="1"/>
    <col min="8451" max="8451" width="10.5" style="3" bestFit="1" customWidth="1"/>
    <col min="8452" max="8452" width="9.5" style="3" customWidth="1"/>
    <col min="8453" max="8453" width="15.5" style="3" bestFit="1" customWidth="1"/>
    <col min="8454" max="8454" width="11" style="3" bestFit="1" customWidth="1"/>
    <col min="8455" max="8455" width="10.625" style="3" customWidth="1"/>
    <col min="8456" max="8459" width="9" style="3"/>
    <col min="8460" max="8460" width="15.25" style="3" customWidth="1"/>
    <col min="8461" max="8462" width="11" style="3" bestFit="1" customWidth="1"/>
    <col min="8463" max="8463" width="7.875" style="3" customWidth="1"/>
    <col min="8464" max="8464" width="10.5" style="3" bestFit="1" customWidth="1"/>
    <col min="8465" max="8465" width="9.5" style="3" customWidth="1"/>
    <col min="8466" max="8466" width="15.5" style="3" bestFit="1" customWidth="1"/>
    <col min="8467" max="8467" width="11" style="3" bestFit="1" customWidth="1"/>
    <col min="8468" max="8468" width="10.625" style="3" customWidth="1"/>
    <col min="8469" max="8702" width="9" style="3"/>
    <col min="8703" max="8703" width="15.25" style="3" customWidth="1"/>
    <col min="8704" max="8705" width="11" style="3" bestFit="1" customWidth="1"/>
    <col min="8706" max="8706" width="7.875" style="3" customWidth="1"/>
    <col min="8707" max="8707" width="10.5" style="3" bestFit="1" customWidth="1"/>
    <col min="8708" max="8708" width="9.5" style="3" customWidth="1"/>
    <col min="8709" max="8709" width="15.5" style="3" bestFit="1" customWidth="1"/>
    <col min="8710" max="8710" width="11" style="3" bestFit="1" customWidth="1"/>
    <col min="8711" max="8711" width="10.625" style="3" customWidth="1"/>
    <col min="8712" max="8715" width="9" style="3"/>
    <col min="8716" max="8716" width="15.25" style="3" customWidth="1"/>
    <col min="8717" max="8718" width="11" style="3" bestFit="1" customWidth="1"/>
    <col min="8719" max="8719" width="7.875" style="3" customWidth="1"/>
    <col min="8720" max="8720" width="10.5" style="3" bestFit="1" customWidth="1"/>
    <col min="8721" max="8721" width="9.5" style="3" customWidth="1"/>
    <col min="8722" max="8722" width="15.5" style="3" bestFit="1" customWidth="1"/>
    <col min="8723" max="8723" width="11" style="3" bestFit="1" customWidth="1"/>
    <col min="8724" max="8724" width="10.625" style="3" customWidth="1"/>
    <col min="8725" max="8958" width="9" style="3"/>
    <col min="8959" max="8959" width="15.25" style="3" customWidth="1"/>
    <col min="8960" max="8961" width="11" style="3" bestFit="1" customWidth="1"/>
    <col min="8962" max="8962" width="7.875" style="3" customWidth="1"/>
    <col min="8963" max="8963" width="10.5" style="3" bestFit="1" customWidth="1"/>
    <col min="8964" max="8964" width="9.5" style="3" customWidth="1"/>
    <col min="8965" max="8965" width="15.5" style="3" bestFit="1" customWidth="1"/>
    <col min="8966" max="8966" width="11" style="3" bestFit="1" customWidth="1"/>
    <col min="8967" max="8967" width="10.625" style="3" customWidth="1"/>
    <col min="8968" max="8971" width="9" style="3"/>
    <col min="8972" max="8972" width="15.25" style="3" customWidth="1"/>
    <col min="8973" max="8974" width="11" style="3" bestFit="1" customWidth="1"/>
    <col min="8975" max="8975" width="7.875" style="3" customWidth="1"/>
    <col min="8976" max="8976" width="10.5" style="3" bestFit="1" customWidth="1"/>
    <col min="8977" max="8977" width="9.5" style="3" customWidth="1"/>
    <col min="8978" max="8978" width="15.5" style="3" bestFit="1" customWidth="1"/>
    <col min="8979" max="8979" width="11" style="3" bestFit="1" customWidth="1"/>
    <col min="8980" max="8980" width="10.625" style="3" customWidth="1"/>
    <col min="8981" max="9214" width="9" style="3"/>
    <col min="9215" max="9215" width="15.25" style="3" customWidth="1"/>
    <col min="9216" max="9217" width="11" style="3" bestFit="1" customWidth="1"/>
    <col min="9218" max="9218" width="7.875" style="3" customWidth="1"/>
    <col min="9219" max="9219" width="10.5" style="3" bestFit="1" customWidth="1"/>
    <col min="9220" max="9220" width="9.5" style="3" customWidth="1"/>
    <col min="9221" max="9221" width="15.5" style="3" bestFit="1" customWidth="1"/>
    <col min="9222" max="9222" width="11" style="3" bestFit="1" customWidth="1"/>
    <col min="9223" max="9223" width="10.625" style="3" customWidth="1"/>
    <col min="9224" max="9227" width="9" style="3"/>
    <col min="9228" max="9228" width="15.25" style="3" customWidth="1"/>
    <col min="9229" max="9230" width="11" style="3" bestFit="1" customWidth="1"/>
    <col min="9231" max="9231" width="7.875" style="3" customWidth="1"/>
    <col min="9232" max="9232" width="10.5" style="3" bestFit="1" customWidth="1"/>
    <col min="9233" max="9233" width="9.5" style="3" customWidth="1"/>
    <col min="9234" max="9234" width="15.5" style="3" bestFit="1" customWidth="1"/>
    <col min="9235" max="9235" width="11" style="3" bestFit="1" customWidth="1"/>
    <col min="9236" max="9236" width="10.625" style="3" customWidth="1"/>
    <col min="9237" max="9470" width="9" style="3"/>
    <col min="9471" max="9471" width="15.25" style="3" customWidth="1"/>
    <col min="9472" max="9473" width="11" style="3" bestFit="1" customWidth="1"/>
    <col min="9474" max="9474" width="7.875" style="3" customWidth="1"/>
    <col min="9475" max="9475" width="10.5" style="3" bestFit="1" customWidth="1"/>
    <col min="9476" max="9476" width="9.5" style="3" customWidth="1"/>
    <col min="9477" max="9477" width="15.5" style="3" bestFit="1" customWidth="1"/>
    <col min="9478" max="9478" width="11" style="3" bestFit="1" customWidth="1"/>
    <col min="9479" max="9479" width="10.625" style="3" customWidth="1"/>
    <col min="9480" max="9483" width="9" style="3"/>
    <col min="9484" max="9484" width="15.25" style="3" customWidth="1"/>
    <col min="9485" max="9486" width="11" style="3" bestFit="1" customWidth="1"/>
    <col min="9487" max="9487" width="7.875" style="3" customWidth="1"/>
    <col min="9488" max="9488" width="10.5" style="3" bestFit="1" customWidth="1"/>
    <col min="9489" max="9489" width="9.5" style="3" customWidth="1"/>
    <col min="9490" max="9490" width="15.5" style="3" bestFit="1" customWidth="1"/>
    <col min="9491" max="9491" width="11" style="3" bestFit="1" customWidth="1"/>
    <col min="9492" max="9492" width="10.625" style="3" customWidth="1"/>
    <col min="9493" max="9726" width="9" style="3"/>
    <col min="9727" max="9727" width="15.25" style="3" customWidth="1"/>
    <col min="9728" max="9729" width="11" style="3" bestFit="1" customWidth="1"/>
    <col min="9730" max="9730" width="7.875" style="3" customWidth="1"/>
    <col min="9731" max="9731" width="10.5" style="3" bestFit="1" customWidth="1"/>
    <col min="9732" max="9732" width="9.5" style="3" customWidth="1"/>
    <col min="9733" max="9733" width="15.5" style="3" bestFit="1" customWidth="1"/>
    <col min="9734" max="9734" width="11" style="3" bestFit="1" customWidth="1"/>
    <col min="9735" max="9735" width="10.625" style="3" customWidth="1"/>
    <col min="9736" max="9739" width="9" style="3"/>
    <col min="9740" max="9740" width="15.25" style="3" customWidth="1"/>
    <col min="9741" max="9742" width="11" style="3" bestFit="1" customWidth="1"/>
    <col min="9743" max="9743" width="7.875" style="3" customWidth="1"/>
    <col min="9744" max="9744" width="10.5" style="3" bestFit="1" customWidth="1"/>
    <col min="9745" max="9745" width="9.5" style="3" customWidth="1"/>
    <col min="9746" max="9746" width="15.5" style="3" bestFit="1" customWidth="1"/>
    <col min="9747" max="9747" width="11" style="3" bestFit="1" customWidth="1"/>
    <col min="9748" max="9748" width="10.625" style="3" customWidth="1"/>
    <col min="9749" max="9982" width="9" style="3"/>
    <col min="9983" max="9983" width="15.25" style="3" customWidth="1"/>
    <col min="9984" max="9985" width="11" style="3" bestFit="1" customWidth="1"/>
    <col min="9986" max="9986" width="7.875" style="3" customWidth="1"/>
    <col min="9987" max="9987" width="10.5" style="3" bestFit="1" customWidth="1"/>
    <col min="9988" max="9988" width="9.5" style="3" customWidth="1"/>
    <col min="9989" max="9989" width="15.5" style="3" bestFit="1" customWidth="1"/>
    <col min="9990" max="9990" width="11" style="3" bestFit="1" customWidth="1"/>
    <col min="9991" max="9991" width="10.625" style="3" customWidth="1"/>
    <col min="9992" max="9995" width="9" style="3"/>
    <col min="9996" max="9996" width="15.25" style="3" customWidth="1"/>
    <col min="9997" max="9998" width="11" style="3" bestFit="1" customWidth="1"/>
    <col min="9999" max="9999" width="7.875" style="3" customWidth="1"/>
    <col min="10000" max="10000" width="10.5" style="3" bestFit="1" customWidth="1"/>
    <col min="10001" max="10001" width="9.5" style="3" customWidth="1"/>
    <col min="10002" max="10002" width="15.5" style="3" bestFit="1" customWidth="1"/>
    <col min="10003" max="10003" width="11" style="3" bestFit="1" customWidth="1"/>
    <col min="10004" max="10004" width="10.625" style="3" customWidth="1"/>
    <col min="10005" max="10238" width="9" style="3"/>
    <col min="10239" max="10239" width="15.25" style="3" customWidth="1"/>
    <col min="10240" max="10241" width="11" style="3" bestFit="1" customWidth="1"/>
    <col min="10242" max="10242" width="7.875" style="3" customWidth="1"/>
    <col min="10243" max="10243" width="10.5" style="3" bestFit="1" customWidth="1"/>
    <col min="10244" max="10244" width="9.5" style="3" customWidth="1"/>
    <col min="10245" max="10245" width="15.5" style="3" bestFit="1" customWidth="1"/>
    <col min="10246" max="10246" width="11" style="3" bestFit="1" customWidth="1"/>
    <col min="10247" max="10247" width="10.625" style="3" customWidth="1"/>
    <col min="10248" max="10251" width="9" style="3"/>
    <col min="10252" max="10252" width="15.25" style="3" customWidth="1"/>
    <col min="10253" max="10254" width="11" style="3" bestFit="1" customWidth="1"/>
    <col min="10255" max="10255" width="7.875" style="3" customWidth="1"/>
    <col min="10256" max="10256" width="10.5" style="3" bestFit="1" customWidth="1"/>
    <col min="10257" max="10257" width="9.5" style="3" customWidth="1"/>
    <col min="10258" max="10258" width="15.5" style="3" bestFit="1" customWidth="1"/>
    <col min="10259" max="10259" width="11" style="3" bestFit="1" customWidth="1"/>
    <col min="10260" max="10260" width="10.625" style="3" customWidth="1"/>
    <col min="10261" max="10494" width="9" style="3"/>
    <col min="10495" max="10495" width="15.25" style="3" customWidth="1"/>
    <col min="10496" max="10497" width="11" style="3" bestFit="1" customWidth="1"/>
    <col min="10498" max="10498" width="7.875" style="3" customWidth="1"/>
    <col min="10499" max="10499" width="10.5" style="3" bestFit="1" customWidth="1"/>
    <col min="10500" max="10500" width="9.5" style="3" customWidth="1"/>
    <col min="10501" max="10501" width="15.5" style="3" bestFit="1" customWidth="1"/>
    <col min="10502" max="10502" width="11" style="3" bestFit="1" customWidth="1"/>
    <col min="10503" max="10503" width="10.625" style="3" customWidth="1"/>
    <col min="10504" max="10507" width="9" style="3"/>
    <col min="10508" max="10508" width="15.25" style="3" customWidth="1"/>
    <col min="10509" max="10510" width="11" style="3" bestFit="1" customWidth="1"/>
    <col min="10511" max="10511" width="7.875" style="3" customWidth="1"/>
    <col min="10512" max="10512" width="10.5" style="3" bestFit="1" customWidth="1"/>
    <col min="10513" max="10513" width="9.5" style="3" customWidth="1"/>
    <col min="10514" max="10514" width="15.5" style="3" bestFit="1" customWidth="1"/>
    <col min="10515" max="10515" width="11" style="3" bestFit="1" customWidth="1"/>
    <col min="10516" max="10516" width="10.625" style="3" customWidth="1"/>
    <col min="10517" max="10750" width="9" style="3"/>
    <col min="10751" max="10751" width="15.25" style="3" customWidth="1"/>
    <col min="10752" max="10753" width="11" style="3" bestFit="1" customWidth="1"/>
    <col min="10754" max="10754" width="7.875" style="3" customWidth="1"/>
    <col min="10755" max="10755" width="10.5" style="3" bestFit="1" customWidth="1"/>
    <col min="10756" max="10756" width="9.5" style="3" customWidth="1"/>
    <col min="10757" max="10757" width="15.5" style="3" bestFit="1" customWidth="1"/>
    <col min="10758" max="10758" width="11" style="3" bestFit="1" customWidth="1"/>
    <col min="10759" max="10759" width="10.625" style="3" customWidth="1"/>
    <col min="10760" max="10763" width="9" style="3"/>
    <col min="10764" max="10764" width="15.25" style="3" customWidth="1"/>
    <col min="10765" max="10766" width="11" style="3" bestFit="1" customWidth="1"/>
    <col min="10767" max="10767" width="7.875" style="3" customWidth="1"/>
    <col min="10768" max="10768" width="10.5" style="3" bestFit="1" customWidth="1"/>
    <col min="10769" max="10769" width="9.5" style="3" customWidth="1"/>
    <col min="10770" max="10770" width="15.5" style="3" bestFit="1" customWidth="1"/>
    <col min="10771" max="10771" width="11" style="3" bestFit="1" customWidth="1"/>
    <col min="10772" max="10772" width="10.625" style="3" customWidth="1"/>
    <col min="10773" max="11006" width="9" style="3"/>
    <col min="11007" max="11007" width="15.25" style="3" customWidth="1"/>
    <col min="11008" max="11009" width="11" style="3" bestFit="1" customWidth="1"/>
    <col min="11010" max="11010" width="7.875" style="3" customWidth="1"/>
    <col min="11011" max="11011" width="10.5" style="3" bestFit="1" customWidth="1"/>
    <col min="11012" max="11012" width="9.5" style="3" customWidth="1"/>
    <col min="11013" max="11013" width="15.5" style="3" bestFit="1" customWidth="1"/>
    <col min="11014" max="11014" width="11" style="3" bestFit="1" customWidth="1"/>
    <col min="11015" max="11015" width="10.625" style="3" customWidth="1"/>
    <col min="11016" max="11019" width="9" style="3"/>
    <col min="11020" max="11020" width="15.25" style="3" customWidth="1"/>
    <col min="11021" max="11022" width="11" style="3" bestFit="1" customWidth="1"/>
    <col min="11023" max="11023" width="7.875" style="3" customWidth="1"/>
    <col min="11024" max="11024" width="10.5" style="3" bestFit="1" customWidth="1"/>
    <col min="11025" max="11025" width="9.5" style="3" customWidth="1"/>
    <col min="11026" max="11026" width="15.5" style="3" bestFit="1" customWidth="1"/>
    <col min="11027" max="11027" width="11" style="3" bestFit="1" customWidth="1"/>
    <col min="11028" max="11028" width="10.625" style="3" customWidth="1"/>
    <col min="11029" max="11262" width="9" style="3"/>
    <col min="11263" max="11263" width="15.25" style="3" customWidth="1"/>
    <col min="11264" max="11265" width="11" style="3" bestFit="1" customWidth="1"/>
    <col min="11266" max="11266" width="7.875" style="3" customWidth="1"/>
    <col min="11267" max="11267" width="10.5" style="3" bestFit="1" customWidth="1"/>
    <col min="11268" max="11268" width="9.5" style="3" customWidth="1"/>
    <col min="11269" max="11269" width="15.5" style="3" bestFit="1" customWidth="1"/>
    <col min="11270" max="11270" width="11" style="3" bestFit="1" customWidth="1"/>
    <col min="11271" max="11271" width="10.625" style="3" customWidth="1"/>
    <col min="11272" max="11275" width="9" style="3"/>
    <col min="11276" max="11276" width="15.25" style="3" customWidth="1"/>
    <col min="11277" max="11278" width="11" style="3" bestFit="1" customWidth="1"/>
    <col min="11279" max="11279" width="7.875" style="3" customWidth="1"/>
    <col min="11280" max="11280" width="10.5" style="3" bestFit="1" customWidth="1"/>
    <col min="11281" max="11281" width="9.5" style="3" customWidth="1"/>
    <col min="11282" max="11282" width="15.5" style="3" bestFit="1" customWidth="1"/>
    <col min="11283" max="11283" width="11" style="3" bestFit="1" customWidth="1"/>
    <col min="11284" max="11284" width="10.625" style="3" customWidth="1"/>
    <col min="11285" max="11518" width="9" style="3"/>
    <col min="11519" max="11519" width="15.25" style="3" customWidth="1"/>
    <col min="11520" max="11521" width="11" style="3" bestFit="1" customWidth="1"/>
    <col min="11522" max="11522" width="7.875" style="3" customWidth="1"/>
    <col min="11523" max="11523" width="10.5" style="3" bestFit="1" customWidth="1"/>
    <col min="11524" max="11524" width="9.5" style="3" customWidth="1"/>
    <col min="11525" max="11525" width="15.5" style="3" bestFit="1" customWidth="1"/>
    <col min="11526" max="11526" width="11" style="3" bestFit="1" customWidth="1"/>
    <col min="11527" max="11527" width="10.625" style="3" customWidth="1"/>
    <col min="11528" max="11531" width="9" style="3"/>
    <col min="11532" max="11532" width="15.25" style="3" customWidth="1"/>
    <col min="11533" max="11534" width="11" style="3" bestFit="1" customWidth="1"/>
    <col min="11535" max="11535" width="7.875" style="3" customWidth="1"/>
    <col min="11536" max="11536" width="10.5" style="3" bestFit="1" customWidth="1"/>
    <col min="11537" max="11537" width="9.5" style="3" customWidth="1"/>
    <col min="11538" max="11538" width="15.5" style="3" bestFit="1" customWidth="1"/>
    <col min="11539" max="11539" width="11" style="3" bestFit="1" customWidth="1"/>
    <col min="11540" max="11540" width="10.625" style="3" customWidth="1"/>
    <col min="11541" max="11774" width="9" style="3"/>
    <col min="11775" max="11775" width="15.25" style="3" customWidth="1"/>
    <col min="11776" max="11777" width="11" style="3" bestFit="1" customWidth="1"/>
    <col min="11778" max="11778" width="7.875" style="3" customWidth="1"/>
    <col min="11779" max="11779" width="10.5" style="3" bestFit="1" customWidth="1"/>
    <col min="11780" max="11780" width="9.5" style="3" customWidth="1"/>
    <col min="11781" max="11781" width="15.5" style="3" bestFit="1" customWidth="1"/>
    <col min="11782" max="11782" width="11" style="3" bestFit="1" customWidth="1"/>
    <col min="11783" max="11783" width="10.625" style="3" customWidth="1"/>
    <col min="11784" max="11787" width="9" style="3"/>
    <col min="11788" max="11788" width="15.25" style="3" customWidth="1"/>
    <col min="11789" max="11790" width="11" style="3" bestFit="1" customWidth="1"/>
    <col min="11791" max="11791" width="7.875" style="3" customWidth="1"/>
    <col min="11792" max="11792" width="10.5" style="3" bestFit="1" customWidth="1"/>
    <col min="11793" max="11793" width="9.5" style="3" customWidth="1"/>
    <col min="11794" max="11794" width="15.5" style="3" bestFit="1" customWidth="1"/>
    <col min="11795" max="11795" width="11" style="3" bestFit="1" customWidth="1"/>
    <col min="11796" max="11796" width="10.625" style="3" customWidth="1"/>
    <col min="11797" max="12030" width="9" style="3"/>
    <col min="12031" max="12031" width="15.25" style="3" customWidth="1"/>
    <col min="12032" max="12033" width="11" style="3" bestFit="1" customWidth="1"/>
    <col min="12034" max="12034" width="7.875" style="3" customWidth="1"/>
    <col min="12035" max="12035" width="10.5" style="3" bestFit="1" customWidth="1"/>
    <col min="12036" max="12036" width="9.5" style="3" customWidth="1"/>
    <col min="12037" max="12037" width="15.5" style="3" bestFit="1" customWidth="1"/>
    <col min="12038" max="12038" width="11" style="3" bestFit="1" customWidth="1"/>
    <col min="12039" max="12039" width="10.625" style="3" customWidth="1"/>
    <col min="12040" max="12043" width="9" style="3"/>
    <col min="12044" max="12044" width="15.25" style="3" customWidth="1"/>
    <col min="12045" max="12046" width="11" style="3" bestFit="1" customWidth="1"/>
    <col min="12047" max="12047" width="7.875" style="3" customWidth="1"/>
    <col min="12048" max="12048" width="10.5" style="3" bestFit="1" customWidth="1"/>
    <col min="12049" max="12049" width="9.5" style="3" customWidth="1"/>
    <col min="12050" max="12050" width="15.5" style="3" bestFit="1" customWidth="1"/>
    <col min="12051" max="12051" width="11" style="3" bestFit="1" customWidth="1"/>
    <col min="12052" max="12052" width="10.625" style="3" customWidth="1"/>
    <col min="12053" max="12286" width="9" style="3"/>
    <col min="12287" max="12287" width="15.25" style="3" customWidth="1"/>
    <col min="12288" max="12289" width="11" style="3" bestFit="1" customWidth="1"/>
    <col min="12290" max="12290" width="7.875" style="3" customWidth="1"/>
    <col min="12291" max="12291" width="10.5" style="3" bestFit="1" customWidth="1"/>
    <col min="12292" max="12292" width="9.5" style="3" customWidth="1"/>
    <col min="12293" max="12293" width="15.5" style="3" bestFit="1" customWidth="1"/>
    <col min="12294" max="12294" width="11" style="3" bestFit="1" customWidth="1"/>
    <col min="12295" max="12295" width="10.625" style="3" customWidth="1"/>
    <col min="12296" max="12299" width="9" style="3"/>
    <col min="12300" max="12300" width="15.25" style="3" customWidth="1"/>
    <col min="12301" max="12302" width="11" style="3" bestFit="1" customWidth="1"/>
    <col min="12303" max="12303" width="7.875" style="3" customWidth="1"/>
    <col min="12304" max="12304" width="10.5" style="3" bestFit="1" customWidth="1"/>
    <col min="12305" max="12305" width="9.5" style="3" customWidth="1"/>
    <col min="12306" max="12306" width="15.5" style="3" bestFit="1" customWidth="1"/>
    <col min="12307" max="12307" width="11" style="3" bestFit="1" customWidth="1"/>
    <col min="12308" max="12308" width="10.625" style="3" customWidth="1"/>
    <col min="12309" max="12542" width="9" style="3"/>
    <col min="12543" max="12543" width="15.25" style="3" customWidth="1"/>
    <col min="12544" max="12545" width="11" style="3" bestFit="1" customWidth="1"/>
    <col min="12546" max="12546" width="7.875" style="3" customWidth="1"/>
    <col min="12547" max="12547" width="10.5" style="3" bestFit="1" customWidth="1"/>
    <col min="12548" max="12548" width="9.5" style="3" customWidth="1"/>
    <col min="12549" max="12549" width="15.5" style="3" bestFit="1" customWidth="1"/>
    <col min="12550" max="12550" width="11" style="3" bestFit="1" customWidth="1"/>
    <col min="12551" max="12551" width="10.625" style="3" customWidth="1"/>
    <col min="12552" max="12555" width="9" style="3"/>
    <col min="12556" max="12556" width="15.25" style="3" customWidth="1"/>
    <col min="12557" max="12558" width="11" style="3" bestFit="1" customWidth="1"/>
    <col min="12559" max="12559" width="7.875" style="3" customWidth="1"/>
    <col min="12560" max="12560" width="10.5" style="3" bestFit="1" customWidth="1"/>
    <col min="12561" max="12561" width="9.5" style="3" customWidth="1"/>
    <col min="12562" max="12562" width="15.5" style="3" bestFit="1" customWidth="1"/>
    <col min="12563" max="12563" width="11" style="3" bestFit="1" customWidth="1"/>
    <col min="12564" max="12564" width="10.625" style="3" customWidth="1"/>
    <col min="12565" max="12798" width="9" style="3"/>
    <col min="12799" max="12799" width="15.25" style="3" customWidth="1"/>
    <col min="12800" max="12801" width="11" style="3" bestFit="1" customWidth="1"/>
    <col min="12802" max="12802" width="7.875" style="3" customWidth="1"/>
    <col min="12803" max="12803" width="10.5" style="3" bestFit="1" customWidth="1"/>
    <col min="12804" max="12804" width="9.5" style="3" customWidth="1"/>
    <col min="12805" max="12805" width="15.5" style="3" bestFit="1" customWidth="1"/>
    <col min="12806" max="12806" width="11" style="3" bestFit="1" customWidth="1"/>
    <col min="12807" max="12807" width="10.625" style="3" customWidth="1"/>
    <col min="12808" max="12811" width="9" style="3"/>
    <col min="12812" max="12812" width="15.25" style="3" customWidth="1"/>
    <col min="12813" max="12814" width="11" style="3" bestFit="1" customWidth="1"/>
    <col min="12815" max="12815" width="7.875" style="3" customWidth="1"/>
    <col min="12816" max="12816" width="10.5" style="3" bestFit="1" customWidth="1"/>
    <col min="12817" max="12817" width="9.5" style="3" customWidth="1"/>
    <col min="12818" max="12818" width="15.5" style="3" bestFit="1" customWidth="1"/>
    <col min="12819" max="12819" width="11" style="3" bestFit="1" customWidth="1"/>
    <col min="12820" max="12820" width="10.625" style="3" customWidth="1"/>
    <col min="12821" max="13054" width="9" style="3"/>
    <col min="13055" max="13055" width="15.25" style="3" customWidth="1"/>
    <col min="13056" max="13057" width="11" style="3" bestFit="1" customWidth="1"/>
    <col min="13058" max="13058" width="7.875" style="3" customWidth="1"/>
    <col min="13059" max="13059" width="10.5" style="3" bestFit="1" customWidth="1"/>
    <col min="13060" max="13060" width="9.5" style="3" customWidth="1"/>
    <col min="13061" max="13061" width="15.5" style="3" bestFit="1" customWidth="1"/>
    <col min="13062" max="13062" width="11" style="3" bestFit="1" customWidth="1"/>
    <col min="13063" max="13063" width="10.625" style="3" customWidth="1"/>
    <col min="13064" max="13067" width="9" style="3"/>
    <col min="13068" max="13068" width="15.25" style="3" customWidth="1"/>
    <col min="13069" max="13070" width="11" style="3" bestFit="1" customWidth="1"/>
    <col min="13071" max="13071" width="7.875" style="3" customWidth="1"/>
    <col min="13072" max="13072" width="10.5" style="3" bestFit="1" customWidth="1"/>
    <col min="13073" max="13073" width="9.5" style="3" customWidth="1"/>
    <col min="13074" max="13074" width="15.5" style="3" bestFit="1" customWidth="1"/>
    <col min="13075" max="13075" width="11" style="3" bestFit="1" customWidth="1"/>
    <col min="13076" max="13076" width="10.625" style="3" customWidth="1"/>
    <col min="13077" max="13310" width="9" style="3"/>
    <col min="13311" max="13311" width="15.25" style="3" customWidth="1"/>
    <col min="13312" max="13313" width="11" style="3" bestFit="1" customWidth="1"/>
    <col min="13314" max="13314" width="7.875" style="3" customWidth="1"/>
    <col min="13315" max="13315" width="10.5" style="3" bestFit="1" customWidth="1"/>
    <col min="13316" max="13316" width="9.5" style="3" customWidth="1"/>
    <col min="13317" max="13317" width="15.5" style="3" bestFit="1" customWidth="1"/>
    <col min="13318" max="13318" width="11" style="3" bestFit="1" customWidth="1"/>
    <col min="13319" max="13319" width="10.625" style="3" customWidth="1"/>
    <col min="13320" max="13323" width="9" style="3"/>
    <col min="13324" max="13324" width="15.25" style="3" customWidth="1"/>
    <col min="13325" max="13326" width="11" style="3" bestFit="1" customWidth="1"/>
    <col min="13327" max="13327" width="7.875" style="3" customWidth="1"/>
    <col min="13328" max="13328" width="10.5" style="3" bestFit="1" customWidth="1"/>
    <col min="13329" max="13329" width="9.5" style="3" customWidth="1"/>
    <col min="13330" max="13330" width="15.5" style="3" bestFit="1" customWidth="1"/>
    <col min="13331" max="13331" width="11" style="3" bestFit="1" customWidth="1"/>
    <col min="13332" max="13332" width="10.625" style="3" customWidth="1"/>
    <col min="13333" max="13566" width="9" style="3"/>
    <col min="13567" max="13567" width="15.25" style="3" customWidth="1"/>
    <col min="13568" max="13569" width="11" style="3" bestFit="1" customWidth="1"/>
    <col min="13570" max="13570" width="7.875" style="3" customWidth="1"/>
    <col min="13571" max="13571" width="10.5" style="3" bestFit="1" customWidth="1"/>
    <col min="13572" max="13572" width="9.5" style="3" customWidth="1"/>
    <col min="13573" max="13573" width="15.5" style="3" bestFit="1" customWidth="1"/>
    <col min="13574" max="13574" width="11" style="3" bestFit="1" customWidth="1"/>
    <col min="13575" max="13575" width="10.625" style="3" customWidth="1"/>
    <col min="13576" max="13579" width="9" style="3"/>
    <col min="13580" max="13580" width="15.25" style="3" customWidth="1"/>
    <col min="13581" max="13582" width="11" style="3" bestFit="1" customWidth="1"/>
    <col min="13583" max="13583" width="7.875" style="3" customWidth="1"/>
    <col min="13584" max="13584" width="10.5" style="3" bestFit="1" customWidth="1"/>
    <col min="13585" max="13585" width="9.5" style="3" customWidth="1"/>
    <col min="13586" max="13586" width="15.5" style="3" bestFit="1" customWidth="1"/>
    <col min="13587" max="13587" width="11" style="3" bestFit="1" customWidth="1"/>
    <col min="13588" max="13588" width="10.625" style="3" customWidth="1"/>
    <col min="13589" max="13822" width="9" style="3"/>
    <col min="13823" max="13823" width="15.25" style="3" customWidth="1"/>
    <col min="13824" max="13825" width="11" style="3" bestFit="1" customWidth="1"/>
    <col min="13826" max="13826" width="7.875" style="3" customWidth="1"/>
    <col min="13827" max="13827" width="10.5" style="3" bestFit="1" customWidth="1"/>
    <col min="13828" max="13828" width="9.5" style="3" customWidth="1"/>
    <col min="13829" max="13829" width="15.5" style="3" bestFit="1" customWidth="1"/>
    <col min="13830" max="13830" width="11" style="3" bestFit="1" customWidth="1"/>
    <col min="13831" max="13831" width="10.625" style="3" customWidth="1"/>
    <col min="13832" max="13835" width="9" style="3"/>
    <col min="13836" max="13836" width="15.25" style="3" customWidth="1"/>
    <col min="13837" max="13838" width="11" style="3" bestFit="1" customWidth="1"/>
    <col min="13839" max="13839" width="7.875" style="3" customWidth="1"/>
    <col min="13840" max="13840" width="10.5" style="3" bestFit="1" customWidth="1"/>
    <col min="13841" max="13841" width="9.5" style="3" customWidth="1"/>
    <col min="13842" max="13842" width="15.5" style="3" bestFit="1" customWidth="1"/>
    <col min="13843" max="13843" width="11" style="3" bestFit="1" customWidth="1"/>
    <col min="13844" max="13844" width="10.625" style="3" customWidth="1"/>
    <col min="13845" max="14078" width="9" style="3"/>
    <col min="14079" max="14079" width="15.25" style="3" customWidth="1"/>
    <col min="14080" max="14081" width="11" style="3" bestFit="1" customWidth="1"/>
    <col min="14082" max="14082" width="7.875" style="3" customWidth="1"/>
    <col min="14083" max="14083" width="10.5" style="3" bestFit="1" customWidth="1"/>
    <col min="14084" max="14084" width="9.5" style="3" customWidth="1"/>
    <col min="14085" max="14085" width="15.5" style="3" bestFit="1" customWidth="1"/>
    <col min="14086" max="14086" width="11" style="3" bestFit="1" customWidth="1"/>
    <col min="14087" max="14087" width="10.625" style="3" customWidth="1"/>
    <col min="14088" max="14091" width="9" style="3"/>
    <col min="14092" max="14092" width="15.25" style="3" customWidth="1"/>
    <col min="14093" max="14094" width="11" style="3" bestFit="1" customWidth="1"/>
    <col min="14095" max="14095" width="7.875" style="3" customWidth="1"/>
    <col min="14096" max="14096" width="10.5" style="3" bestFit="1" customWidth="1"/>
    <col min="14097" max="14097" width="9.5" style="3" customWidth="1"/>
    <col min="14098" max="14098" width="15.5" style="3" bestFit="1" customWidth="1"/>
    <col min="14099" max="14099" width="11" style="3" bestFit="1" customWidth="1"/>
    <col min="14100" max="14100" width="10.625" style="3" customWidth="1"/>
    <col min="14101" max="14334" width="9" style="3"/>
    <col min="14335" max="14335" width="15.25" style="3" customWidth="1"/>
    <col min="14336" max="14337" width="11" style="3" bestFit="1" customWidth="1"/>
    <col min="14338" max="14338" width="7.875" style="3" customWidth="1"/>
    <col min="14339" max="14339" width="10.5" style="3" bestFit="1" customWidth="1"/>
    <col min="14340" max="14340" width="9.5" style="3" customWidth="1"/>
    <col min="14341" max="14341" width="15.5" style="3" bestFit="1" customWidth="1"/>
    <col min="14342" max="14342" width="11" style="3" bestFit="1" customWidth="1"/>
    <col min="14343" max="14343" width="10.625" style="3" customWidth="1"/>
    <col min="14344" max="14347" width="9" style="3"/>
    <col min="14348" max="14348" width="15.25" style="3" customWidth="1"/>
    <col min="14349" max="14350" width="11" style="3" bestFit="1" customWidth="1"/>
    <col min="14351" max="14351" width="7.875" style="3" customWidth="1"/>
    <col min="14352" max="14352" width="10.5" style="3" bestFit="1" customWidth="1"/>
    <col min="14353" max="14353" width="9.5" style="3" customWidth="1"/>
    <col min="14354" max="14354" width="15.5" style="3" bestFit="1" customWidth="1"/>
    <col min="14355" max="14355" width="11" style="3" bestFit="1" customWidth="1"/>
    <col min="14356" max="14356" width="10.625" style="3" customWidth="1"/>
    <col min="14357" max="14590" width="9" style="3"/>
    <col min="14591" max="14591" width="15.25" style="3" customWidth="1"/>
    <col min="14592" max="14593" width="11" style="3" bestFit="1" customWidth="1"/>
    <col min="14594" max="14594" width="7.875" style="3" customWidth="1"/>
    <col min="14595" max="14595" width="10.5" style="3" bestFit="1" customWidth="1"/>
    <col min="14596" max="14596" width="9.5" style="3" customWidth="1"/>
    <col min="14597" max="14597" width="15.5" style="3" bestFit="1" customWidth="1"/>
    <col min="14598" max="14598" width="11" style="3" bestFit="1" customWidth="1"/>
    <col min="14599" max="14599" width="10.625" style="3" customWidth="1"/>
    <col min="14600" max="14603" width="9" style="3"/>
    <col min="14604" max="14604" width="15.25" style="3" customWidth="1"/>
    <col min="14605" max="14606" width="11" style="3" bestFit="1" customWidth="1"/>
    <col min="14607" max="14607" width="7.875" style="3" customWidth="1"/>
    <col min="14608" max="14608" width="10.5" style="3" bestFit="1" customWidth="1"/>
    <col min="14609" max="14609" width="9.5" style="3" customWidth="1"/>
    <col min="14610" max="14610" width="15.5" style="3" bestFit="1" customWidth="1"/>
    <col min="14611" max="14611" width="11" style="3" bestFit="1" customWidth="1"/>
    <col min="14612" max="14612" width="10.625" style="3" customWidth="1"/>
    <col min="14613" max="14846" width="9" style="3"/>
    <col min="14847" max="14847" width="15.25" style="3" customWidth="1"/>
    <col min="14848" max="14849" width="11" style="3" bestFit="1" customWidth="1"/>
    <col min="14850" max="14850" width="7.875" style="3" customWidth="1"/>
    <col min="14851" max="14851" width="10.5" style="3" bestFit="1" customWidth="1"/>
    <col min="14852" max="14852" width="9.5" style="3" customWidth="1"/>
    <col min="14853" max="14853" width="15.5" style="3" bestFit="1" customWidth="1"/>
    <col min="14854" max="14854" width="11" style="3" bestFit="1" customWidth="1"/>
    <col min="14855" max="14855" width="10.625" style="3" customWidth="1"/>
    <col min="14856" max="14859" width="9" style="3"/>
    <col min="14860" max="14860" width="15.25" style="3" customWidth="1"/>
    <col min="14861" max="14862" width="11" style="3" bestFit="1" customWidth="1"/>
    <col min="14863" max="14863" width="7.875" style="3" customWidth="1"/>
    <col min="14864" max="14864" width="10.5" style="3" bestFit="1" customWidth="1"/>
    <col min="14865" max="14865" width="9.5" style="3" customWidth="1"/>
    <col min="14866" max="14866" width="15.5" style="3" bestFit="1" customWidth="1"/>
    <col min="14867" max="14867" width="11" style="3" bestFit="1" customWidth="1"/>
    <col min="14868" max="14868" width="10.625" style="3" customWidth="1"/>
    <col min="14869" max="15102" width="9" style="3"/>
    <col min="15103" max="15103" width="15.25" style="3" customWidth="1"/>
    <col min="15104" max="15105" width="11" style="3" bestFit="1" customWidth="1"/>
    <col min="15106" max="15106" width="7.875" style="3" customWidth="1"/>
    <col min="15107" max="15107" width="10.5" style="3" bestFit="1" customWidth="1"/>
    <col min="15108" max="15108" width="9.5" style="3" customWidth="1"/>
    <col min="15109" max="15109" width="15.5" style="3" bestFit="1" customWidth="1"/>
    <col min="15110" max="15110" width="11" style="3" bestFit="1" customWidth="1"/>
    <col min="15111" max="15111" width="10.625" style="3" customWidth="1"/>
    <col min="15112" max="15115" width="9" style="3"/>
    <col min="15116" max="15116" width="15.25" style="3" customWidth="1"/>
    <col min="15117" max="15118" width="11" style="3" bestFit="1" customWidth="1"/>
    <col min="15119" max="15119" width="7.875" style="3" customWidth="1"/>
    <col min="15120" max="15120" width="10.5" style="3" bestFit="1" customWidth="1"/>
    <col min="15121" max="15121" width="9.5" style="3" customWidth="1"/>
    <col min="15122" max="15122" width="15.5" style="3" bestFit="1" customWidth="1"/>
    <col min="15123" max="15123" width="11" style="3" bestFit="1" customWidth="1"/>
    <col min="15124" max="15124" width="10.625" style="3" customWidth="1"/>
    <col min="15125" max="15358" width="9" style="3"/>
    <col min="15359" max="15359" width="15.25" style="3" customWidth="1"/>
    <col min="15360" max="15361" width="11" style="3" bestFit="1" customWidth="1"/>
    <col min="15362" max="15362" width="7.875" style="3" customWidth="1"/>
    <col min="15363" max="15363" width="10.5" style="3" bestFit="1" customWidth="1"/>
    <col min="15364" max="15364" width="9.5" style="3" customWidth="1"/>
    <col min="15365" max="15365" width="15.5" style="3" bestFit="1" customWidth="1"/>
    <col min="15366" max="15366" width="11" style="3" bestFit="1" customWidth="1"/>
    <col min="15367" max="15367" width="10.625" style="3" customWidth="1"/>
    <col min="15368" max="15371" width="9" style="3"/>
    <col min="15372" max="15372" width="15.25" style="3" customWidth="1"/>
    <col min="15373" max="15374" width="11" style="3" bestFit="1" customWidth="1"/>
    <col min="15375" max="15375" width="7.875" style="3" customWidth="1"/>
    <col min="15376" max="15376" width="10.5" style="3" bestFit="1" customWidth="1"/>
    <col min="15377" max="15377" width="9.5" style="3" customWidth="1"/>
    <col min="15378" max="15378" width="15.5" style="3" bestFit="1" customWidth="1"/>
    <col min="15379" max="15379" width="11" style="3" bestFit="1" customWidth="1"/>
    <col min="15380" max="15380" width="10.625" style="3" customWidth="1"/>
    <col min="15381" max="15614" width="9" style="3"/>
    <col min="15615" max="15615" width="15.25" style="3" customWidth="1"/>
    <col min="15616" max="15617" width="11" style="3" bestFit="1" customWidth="1"/>
    <col min="15618" max="15618" width="7.875" style="3" customWidth="1"/>
    <col min="15619" max="15619" width="10.5" style="3" bestFit="1" customWidth="1"/>
    <col min="15620" max="15620" width="9.5" style="3" customWidth="1"/>
    <col min="15621" max="15621" width="15.5" style="3" bestFit="1" customWidth="1"/>
    <col min="15622" max="15622" width="11" style="3" bestFit="1" customWidth="1"/>
    <col min="15623" max="15623" width="10.625" style="3" customWidth="1"/>
    <col min="15624" max="15627" width="9" style="3"/>
    <col min="15628" max="15628" width="15.25" style="3" customWidth="1"/>
    <col min="15629" max="15630" width="11" style="3" bestFit="1" customWidth="1"/>
    <col min="15631" max="15631" width="7.875" style="3" customWidth="1"/>
    <col min="15632" max="15632" width="10.5" style="3" bestFit="1" customWidth="1"/>
    <col min="15633" max="15633" width="9.5" style="3" customWidth="1"/>
    <col min="15634" max="15634" width="15.5" style="3" bestFit="1" customWidth="1"/>
    <col min="15635" max="15635" width="11" style="3" bestFit="1" customWidth="1"/>
    <col min="15636" max="15636" width="10.625" style="3" customWidth="1"/>
    <col min="15637" max="15870" width="9" style="3"/>
    <col min="15871" max="15871" width="15.25" style="3" customWidth="1"/>
    <col min="15872" max="15873" width="11" style="3" bestFit="1" customWidth="1"/>
    <col min="15874" max="15874" width="7.875" style="3" customWidth="1"/>
    <col min="15875" max="15875" width="10.5" style="3" bestFit="1" customWidth="1"/>
    <col min="15876" max="15876" width="9.5" style="3" customWidth="1"/>
    <col min="15877" max="15877" width="15.5" style="3" bestFit="1" customWidth="1"/>
    <col min="15878" max="15878" width="11" style="3" bestFit="1" customWidth="1"/>
    <col min="15879" max="15879" width="10.625" style="3" customWidth="1"/>
    <col min="15880" max="15883" width="9" style="3"/>
    <col min="15884" max="15884" width="15.25" style="3" customWidth="1"/>
    <col min="15885" max="15886" width="11" style="3" bestFit="1" customWidth="1"/>
    <col min="15887" max="15887" width="7.875" style="3" customWidth="1"/>
    <col min="15888" max="15888" width="10.5" style="3" bestFit="1" customWidth="1"/>
    <col min="15889" max="15889" width="9.5" style="3" customWidth="1"/>
    <col min="15890" max="15890" width="15.5" style="3" bestFit="1" customWidth="1"/>
    <col min="15891" max="15891" width="11" style="3" bestFit="1" customWidth="1"/>
    <col min="15892" max="15892" width="10.625" style="3" customWidth="1"/>
    <col min="15893" max="16126" width="9" style="3"/>
    <col min="16127" max="16127" width="15.25" style="3" customWidth="1"/>
    <col min="16128" max="16129" width="11" style="3" bestFit="1" customWidth="1"/>
    <col min="16130" max="16130" width="7.875" style="3" customWidth="1"/>
    <col min="16131" max="16131" width="10.5" style="3" bestFit="1" customWidth="1"/>
    <col min="16132" max="16132" width="9.5" style="3" customWidth="1"/>
    <col min="16133" max="16133" width="15.5" style="3" bestFit="1" customWidth="1"/>
    <col min="16134" max="16134" width="11" style="3" bestFit="1" customWidth="1"/>
    <col min="16135" max="16135" width="10.625" style="3" customWidth="1"/>
    <col min="16136" max="16139" width="9" style="3"/>
    <col min="16140" max="16140" width="15.25" style="3" customWidth="1"/>
    <col min="16141" max="16142" width="11" style="3" bestFit="1" customWidth="1"/>
    <col min="16143" max="16143" width="7.875" style="3" customWidth="1"/>
    <col min="16144" max="16144" width="10.5" style="3" bestFit="1" customWidth="1"/>
    <col min="16145" max="16145" width="9.5" style="3" customWidth="1"/>
    <col min="16146" max="16146" width="15.5" style="3" bestFit="1" customWidth="1"/>
    <col min="16147" max="16147" width="11" style="3" bestFit="1" customWidth="1"/>
    <col min="16148" max="16148" width="10.625" style="3" customWidth="1"/>
    <col min="16149" max="16384" width="9" style="3"/>
  </cols>
  <sheetData>
    <row r="1" spans="1:26" ht="33" customHeight="1" x14ac:dyDescent="0.15">
      <c r="B1" s="34" t="s">
        <v>35</v>
      </c>
      <c r="C1" s="75">
        <f>水道使用料計算シミュレーション!C3</f>
        <v>0</v>
      </c>
      <c r="D1" s="34" t="s">
        <v>37</v>
      </c>
      <c r="H1" s="29" t="s">
        <v>58</v>
      </c>
      <c r="I1" s="29" t="s">
        <v>63</v>
      </c>
      <c r="J1" s="49"/>
      <c r="O1" s="29" t="s">
        <v>58</v>
      </c>
      <c r="P1" s="29" t="s">
        <v>61</v>
      </c>
    </row>
    <row r="2" spans="1:26" ht="27" customHeight="1" x14ac:dyDescent="0.15">
      <c r="B2" s="34" t="s">
        <v>48</v>
      </c>
      <c r="C2" s="75">
        <f>水道使用料計算シミュレーション!C4</f>
        <v>0</v>
      </c>
      <c r="D2" s="34" t="s">
        <v>52</v>
      </c>
      <c r="H2" s="30" t="s">
        <v>59</v>
      </c>
      <c r="I2" s="51">
        <f>L22</f>
        <v>200</v>
      </c>
      <c r="J2" s="49"/>
      <c r="O2" s="30" t="s">
        <v>59</v>
      </c>
      <c r="P2" s="51">
        <f>Y22</f>
        <v>400</v>
      </c>
      <c r="Q2" s="3"/>
    </row>
    <row r="3" spans="1:26" ht="27" customHeight="1" thickBot="1" x14ac:dyDescent="0.2">
      <c r="B3" s="34" t="s">
        <v>49</v>
      </c>
      <c r="C3" s="75">
        <f>水道使用料計算シミュレーション!C5</f>
        <v>0</v>
      </c>
      <c r="D3" s="34" t="s">
        <v>52</v>
      </c>
      <c r="H3" s="29" t="s">
        <v>57</v>
      </c>
      <c r="I3" s="50" t="e">
        <f>L40</f>
        <v>#N/A</v>
      </c>
      <c r="J3" s="49"/>
      <c r="O3" s="29" t="s">
        <v>57</v>
      </c>
      <c r="P3" s="50" t="e">
        <f>Y40</f>
        <v>#N/A</v>
      </c>
    </row>
    <row r="4" spans="1:26" ht="27" customHeight="1" thickTop="1" thickBot="1" x14ac:dyDescent="0.2">
      <c r="B4" s="98" t="s">
        <v>50</v>
      </c>
      <c r="C4" s="76">
        <v>1</v>
      </c>
      <c r="D4" s="72" t="s">
        <v>51</v>
      </c>
      <c r="H4" s="28" t="s">
        <v>60</v>
      </c>
      <c r="I4" s="52" t="e">
        <f>SUM(I2:I3)</f>
        <v>#N/A</v>
      </c>
      <c r="J4" s="49"/>
      <c r="O4" s="28" t="s">
        <v>60</v>
      </c>
      <c r="P4" s="52" t="e">
        <f>SUM(P2:P3)</f>
        <v>#N/A</v>
      </c>
    </row>
    <row r="5" spans="1:26" ht="14.25" thickTop="1" x14ac:dyDescent="0.15">
      <c r="B5" s="99"/>
      <c r="C5" s="73">
        <f>IF(C4=1,7,IF(C4=2,11,15))</f>
        <v>7</v>
      </c>
      <c r="D5" s="74" t="s">
        <v>62</v>
      </c>
    </row>
    <row r="6" spans="1:26" ht="11.25" customHeight="1" x14ac:dyDescent="0.1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Q6" s="1"/>
      <c r="R6" s="1"/>
    </row>
    <row r="7" spans="1:26" ht="11.25" customHeight="1" thickBo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</row>
    <row r="8" spans="1:26" ht="39.75" customHeight="1" x14ac:dyDescent="0.15">
      <c r="A8" s="54"/>
      <c r="B8" s="55" t="s">
        <v>53</v>
      </c>
      <c r="C8" s="55"/>
      <c r="D8" s="55"/>
      <c r="E8" s="55"/>
      <c r="F8" s="56"/>
      <c r="G8" s="56"/>
      <c r="H8" s="56"/>
      <c r="I8" s="56"/>
      <c r="J8" s="56"/>
      <c r="K8" s="56"/>
      <c r="L8" s="56"/>
      <c r="M8" s="56"/>
      <c r="N8" s="56"/>
      <c r="O8" s="55" t="s">
        <v>54</v>
      </c>
      <c r="P8" s="55"/>
      <c r="Q8" s="55"/>
      <c r="R8" s="55"/>
      <c r="S8" s="56"/>
      <c r="T8" s="56"/>
      <c r="U8" s="56"/>
      <c r="V8" s="56"/>
      <c r="W8" s="56"/>
      <c r="X8" s="56"/>
      <c r="Y8" s="56"/>
      <c r="Z8" s="57"/>
    </row>
    <row r="9" spans="1:26" s="2" customFormat="1" ht="27" customHeight="1" x14ac:dyDescent="0.15">
      <c r="A9" s="58"/>
      <c r="B9" s="97" t="s">
        <v>0</v>
      </c>
      <c r="C9" s="97" t="s">
        <v>1</v>
      </c>
      <c r="D9" s="97" t="s">
        <v>2</v>
      </c>
      <c r="E9" s="97" t="s">
        <v>3</v>
      </c>
      <c r="F9" s="35" t="s">
        <v>4</v>
      </c>
      <c r="G9" s="14"/>
      <c r="H9" s="29" t="s">
        <v>5</v>
      </c>
      <c r="I9" s="87" t="s">
        <v>1</v>
      </c>
      <c r="J9" s="87" t="s">
        <v>6</v>
      </c>
      <c r="K9" s="87" t="s">
        <v>3</v>
      </c>
      <c r="L9" s="29" t="s">
        <v>4</v>
      </c>
      <c r="M9" s="14"/>
      <c r="N9" s="14"/>
      <c r="O9" s="97" t="s">
        <v>0</v>
      </c>
      <c r="P9" s="97" t="s">
        <v>1</v>
      </c>
      <c r="Q9" s="97" t="s">
        <v>2</v>
      </c>
      <c r="R9" s="97" t="s">
        <v>3</v>
      </c>
      <c r="S9" s="35" t="s">
        <v>4</v>
      </c>
      <c r="T9" s="14"/>
      <c r="U9" s="29" t="s">
        <v>5</v>
      </c>
      <c r="V9" s="87" t="s">
        <v>1</v>
      </c>
      <c r="W9" s="87" t="s">
        <v>6</v>
      </c>
      <c r="X9" s="87" t="s">
        <v>3</v>
      </c>
      <c r="Y9" s="29" t="s">
        <v>4</v>
      </c>
      <c r="Z9" s="59"/>
    </row>
    <row r="10" spans="1:26" s="2" customFormat="1" ht="27" customHeight="1" x14ac:dyDescent="0.15">
      <c r="A10" s="58"/>
      <c r="B10" s="97"/>
      <c r="C10" s="97"/>
      <c r="D10" s="97"/>
      <c r="E10" s="97"/>
      <c r="F10" s="35" t="s">
        <v>7</v>
      </c>
      <c r="G10" s="14"/>
      <c r="H10" s="4">
        <f>C4</f>
        <v>1</v>
      </c>
      <c r="I10" s="87"/>
      <c r="J10" s="87"/>
      <c r="K10" s="87"/>
      <c r="L10" s="29" t="s">
        <v>7</v>
      </c>
      <c r="M10" s="14"/>
      <c r="N10" s="14"/>
      <c r="O10" s="97"/>
      <c r="P10" s="97"/>
      <c r="Q10" s="97"/>
      <c r="R10" s="97"/>
      <c r="S10" s="35" t="s">
        <v>8</v>
      </c>
      <c r="T10" s="14"/>
      <c r="U10" s="4">
        <f>C4</f>
        <v>1</v>
      </c>
      <c r="V10" s="87"/>
      <c r="W10" s="87"/>
      <c r="X10" s="87"/>
      <c r="Y10" s="29" t="s">
        <v>8</v>
      </c>
      <c r="Z10" s="59"/>
    </row>
    <row r="11" spans="1:26" ht="27" customHeight="1" x14ac:dyDescent="0.15">
      <c r="A11" s="60"/>
      <c r="B11" s="40" t="s">
        <v>9</v>
      </c>
      <c r="C11" s="97">
        <v>428</v>
      </c>
      <c r="D11" s="35" t="s">
        <v>10</v>
      </c>
      <c r="E11" s="36">
        <f>IF($C$2&lt;=5,$C$2,5)</f>
        <v>0</v>
      </c>
      <c r="F11" s="37">
        <f>C11</f>
        <v>428</v>
      </c>
      <c r="G11" s="15"/>
      <c r="H11" s="5" t="s">
        <v>11</v>
      </c>
      <c r="I11" s="93">
        <f>IF($H$10=1,610,IF($H$10=2,800,980))</f>
        <v>610</v>
      </c>
      <c r="J11" s="31">
        <f>IF($H$10=1,42,IF($H$10=2,47,52))</f>
        <v>42</v>
      </c>
      <c r="K11" s="29">
        <f>IF($C$2&lt;=5,$C$2,5)</f>
        <v>0</v>
      </c>
      <c r="L11" s="6">
        <f>J11*K11+I11</f>
        <v>610</v>
      </c>
      <c r="M11" s="32" t="s">
        <v>12</v>
      </c>
      <c r="N11" s="13"/>
      <c r="O11" s="40" t="s">
        <v>13</v>
      </c>
      <c r="P11" s="97">
        <v>428</v>
      </c>
      <c r="Q11" s="35" t="s">
        <v>10</v>
      </c>
      <c r="R11" s="36">
        <f>IF($C$3&lt;=10,$C$3,10)</f>
        <v>0</v>
      </c>
      <c r="S11" s="37">
        <f>P11*2</f>
        <v>856</v>
      </c>
      <c r="T11" s="15"/>
      <c r="U11" s="5" t="s">
        <v>14</v>
      </c>
      <c r="V11" s="93">
        <f>IF($U$10=1,610,IF($U$10=2,800,980))</f>
        <v>610</v>
      </c>
      <c r="W11" s="31">
        <f>IF($U$10=1,42,IF($U$10=2,47,52))</f>
        <v>42</v>
      </c>
      <c r="X11" s="29">
        <f>IF($C$3&lt;=10,$C$3,10)</f>
        <v>0</v>
      </c>
      <c r="Y11" s="6">
        <f>W11*X11+V11*2</f>
        <v>1220</v>
      </c>
      <c r="Z11" s="61" t="s">
        <v>12</v>
      </c>
    </row>
    <row r="12" spans="1:26" ht="27" customHeight="1" x14ac:dyDescent="0.15">
      <c r="A12" s="60"/>
      <c r="B12" s="40" t="s">
        <v>15</v>
      </c>
      <c r="C12" s="97"/>
      <c r="D12" s="35">
        <v>60</v>
      </c>
      <c r="E12" s="35">
        <f>IF($C$2&lt;=5,0,IF($C$2&lt;=10,$C$2-5,5))</f>
        <v>0</v>
      </c>
      <c r="F12" s="37">
        <f>D12*E12</f>
        <v>0</v>
      </c>
      <c r="G12" s="15"/>
      <c r="H12" s="5" t="s">
        <v>15</v>
      </c>
      <c r="I12" s="87"/>
      <c r="J12" s="31">
        <f>IF($H$10=1,62,IF($H$10=2,70,78))</f>
        <v>62</v>
      </c>
      <c r="K12" s="29">
        <f>IF($C$2&lt;=5,0,IF($C$2&lt;=10,$C$2-5,5))</f>
        <v>0</v>
      </c>
      <c r="L12" s="6">
        <f>J12*K12</f>
        <v>0</v>
      </c>
      <c r="M12" s="13"/>
      <c r="N12" s="13"/>
      <c r="O12" s="40" t="s">
        <v>16</v>
      </c>
      <c r="P12" s="97"/>
      <c r="Q12" s="35">
        <v>60</v>
      </c>
      <c r="R12" s="35">
        <f>IF($C$3&lt;=10,0,IF($C$3&lt;=20,$C$3-10,10))</f>
        <v>0</v>
      </c>
      <c r="S12" s="37">
        <f>Q12*R12</f>
        <v>0</v>
      </c>
      <c r="T12" s="15"/>
      <c r="U12" s="5" t="s">
        <v>16</v>
      </c>
      <c r="V12" s="87"/>
      <c r="W12" s="31">
        <f>IF($U$10=1,62,IF($U$10=2,70,78))</f>
        <v>62</v>
      </c>
      <c r="X12" s="29">
        <f>IF($C$3&lt;=10,0,IF($C$3&lt;=20,$C$3-10,10))</f>
        <v>0</v>
      </c>
      <c r="Y12" s="6">
        <f>W12*X12</f>
        <v>0</v>
      </c>
      <c r="Z12" s="62"/>
    </row>
    <row r="13" spans="1:26" ht="27" customHeight="1" x14ac:dyDescent="0.15">
      <c r="A13" s="60"/>
      <c r="B13" s="40" t="s">
        <v>16</v>
      </c>
      <c r="C13" s="97"/>
      <c r="D13" s="35">
        <v>78</v>
      </c>
      <c r="E13" s="35">
        <f>IF($C$2&lt;=5,0,IF(($C$2-10)&lt;0,0,IF($C$2&lt;=20,$C$2-10,10)))</f>
        <v>0</v>
      </c>
      <c r="F13" s="37">
        <f t="shared" ref="F13:F17" si="0">D13*E13</f>
        <v>0</v>
      </c>
      <c r="G13" s="15"/>
      <c r="H13" s="5" t="s">
        <v>16</v>
      </c>
      <c r="I13" s="87"/>
      <c r="J13" s="31">
        <f>IF($H$10=1,81,IF($H$10=2,91,101))</f>
        <v>81</v>
      </c>
      <c r="K13" s="29">
        <f>IF($C$2&lt;=5,0,IF(($C$2-10)&lt;0,0,IF($C$2&lt;=20,$C$2-10,10)))</f>
        <v>0</v>
      </c>
      <c r="L13" s="6">
        <f t="shared" ref="L13:L17" si="1">J13*K13</f>
        <v>0</v>
      </c>
      <c r="M13" s="13"/>
      <c r="N13" s="13"/>
      <c r="O13" s="40" t="s">
        <v>17</v>
      </c>
      <c r="P13" s="97"/>
      <c r="Q13" s="35">
        <v>78</v>
      </c>
      <c r="R13" s="35">
        <f>IF($C$3&lt;=10,0,IF(($C$3-20)&lt;0,0,IF($C$3&lt;=40,$C$3-20,20)))</f>
        <v>0</v>
      </c>
      <c r="S13" s="37">
        <f t="shared" ref="S13:S17" si="2">Q13*R13</f>
        <v>0</v>
      </c>
      <c r="T13" s="15"/>
      <c r="U13" s="5" t="s">
        <v>17</v>
      </c>
      <c r="V13" s="87"/>
      <c r="W13" s="31">
        <f>IF($U$10=1,81,IF($U$10=2,91,101))</f>
        <v>81</v>
      </c>
      <c r="X13" s="29">
        <f>IF($C$3&lt;=10,0,IF(($C$3-20)&lt;0,0,IF($C$3&lt;=40,$C$3-20,20)))</f>
        <v>0</v>
      </c>
      <c r="Y13" s="6">
        <f t="shared" ref="Y13:Y17" si="3">W13*X13</f>
        <v>0</v>
      </c>
      <c r="Z13" s="62"/>
    </row>
    <row r="14" spans="1:26" ht="27" customHeight="1" x14ac:dyDescent="0.15">
      <c r="A14" s="60"/>
      <c r="B14" s="40" t="s">
        <v>17</v>
      </c>
      <c r="C14" s="97"/>
      <c r="D14" s="35">
        <v>97</v>
      </c>
      <c r="E14" s="35">
        <f>IF($C$2&lt;=5,0,IF(($C$2-20)&lt;0,0,IF($C$2&lt;=40,$C$2-20,20)))</f>
        <v>0</v>
      </c>
      <c r="F14" s="37">
        <f t="shared" si="0"/>
        <v>0</v>
      </c>
      <c r="G14" s="15"/>
      <c r="H14" s="5" t="s">
        <v>17</v>
      </c>
      <c r="I14" s="87"/>
      <c r="J14" s="31">
        <f>IF($H$10=1,101,IF($H$10=2,113,126))</f>
        <v>101</v>
      </c>
      <c r="K14" s="29">
        <f>IF($C$2&lt;=5,0,IF(($C$2-20)&lt;0,0,IF($C$2&lt;=40,$C$2-20,20)))</f>
        <v>0</v>
      </c>
      <c r="L14" s="6">
        <f t="shared" si="1"/>
        <v>0</v>
      </c>
      <c r="M14" s="13"/>
      <c r="N14" s="13"/>
      <c r="O14" s="40" t="s">
        <v>18</v>
      </c>
      <c r="P14" s="97"/>
      <c r="Q14" s="35">
        <v>97</v>
      </c>
      <c r="R14" s="35">
        <f>IF($C$3&lt;=10,0,IF(($C$3-40)&lt;0,0,IF($C$3&lt;=80,$C$3-40,40)))</f>
        <v>0</v>
      </c>
      <c r="S14" s="37">
        <f t="shared" si="2"/>
        <v>0</v>
      </c>
      <c r="T14" s="15"/>
      <c r="U14" s="5" t="s">
        <v>18</v>
      </c>
      <c r="V14" s="87"/>
      <c r="W14" s="31">
        <f>IF($U$10=1,101,IF($U$10=2,113,126))</f>
        <v>101</v>
      </c>
      <c r="X14" s="29">
        <f>IF($C$3&lt;=10,0,IF(($C$3-40)&lt;0,0,IF($C$3&lt;=80,$C$3-40,40)))</f>
        <v>0</v>
      </c>
      <c r="Y14" s="6">
        <f t="shared" si="3"/>
        <v>0</v>
      </c>
      <c r="Z14" s="62"/>
    </row>
    <row r="15" spans="1:26" ht="27" customHeight="1" x14ac:dyDescent="0.15">
      <c r="A15" s="60"/>
      <c r="B15" s="40" t="s">
        <v>19</v>
      </c>
      <c r="C15" s="97"/>
      <c r="D15" s="35">
        <v>117</v>
      </c>
      <c r="E15" s="35">
        <f>IF($C$2&lt;=5,0,IF(($C$2-40)&lt;0,0,IF($C$2&lt;=100,$C$2-40,60)))</f>
        <v>0</v>
      </c>
      <c r="F15" s="37">
        <f t="shared" si="0"/>
        <v>0</v>
      </c>
      <c r="G15" s="15"/>
      <c r="H15" s="5" t="s">
        <v>19</v>
      </c>
      <c r="I15" s="87"/>
      <c r="J15" s="31">
        <f>IF($H$10=1,122,IF($H$10=2,136,151))</f>
        <v>122</v>
      </c>
      <c r="K15" s="29">
        <f>IF($C$2&lt;=5,0,IF(($C$2-40)&lt;0,0,IF($C$2&lt;=100,$C$2-40,60)))</f>
        <v>0</v>
      </c>
      <c r="L15" s="6">
        <f t="shared" si="1"/>
        <v>0</v>
      </c>
      <c r="M15" s="13"/>
      <c r="N15" s="13"/>
      <c r="O15" s="40" t="s">
        <v>20</v>
      </c>
      <c r="P15" s="97"/>
      <c r="Q15" s="35">
        <v>117</v>
      </c>
      <c r="R15" s="35">
        <f>IF($C$3&lt;=10,0,IF(($C$3-80)&lt;0,0,IF($C$3&lt;=200,$C$3-80,120)))</f>
        <v>0</v>
      </c>
      <c r="S15" s="37">
        <f t="shared" si="2"/>
        <v>0</v>
      </c>
      <c r="T15" s="15"/>
      <c r="U15" s="5" t="s">
        <v>20</v>
      </c>
      <c r="V15" s="87"/>
      <c r="W15" s="31">
        <f>IF($U$10=1,122,IF($U$10=2,136,151))</f>
        <v>122</v>
      </c>
      <c r="X15" s="29">
        <f>IF($C$3&lt;=10,0,IF(($C$3-80)&lt;0,0,IF($C$3&lt;=200,$C$3-80,120)))</f>
        <v>0</v>
      </c>
      <c r="Y15" s="6">
        <f t="shared" si="3"/>
        <v>0</v>
      </c>
      <c r="Z15" s="62"/>
    </row>
    <row r="16" spans="1:26" ht="27" customHeight="1" x14ac:dyDescent="0.15">
      <c r="A16" s="60"/>
      <c r="B16" s="40" t="s">
        <v>21</v>
      </c>
      <c r="C16" s="97"/>
      <c r="D16" s="35">
        <v>145</v>
      </c>
      <c r="E16" s="35">
        <f>IF($C$2&lt;=5,0,IF(($C$2-100)&lt;0,0,IF($C$2&lt;=500,$C$2-100,400)))</f>
        <v>0</v>
      </c>
      <c r="F16" s="37">
        <f t="shared" si="0"/>
        <v>0</v>
      </c>
      <c r="G16" s="15"/>
      <c r="H16" s="5" t="s">
        <v>21</v>
      </c>
      <c r="I16" s="87"/>
      <c r="J16" s="31">
        <f>IF($H$10=1,151,IF($H$10=2,169,188))</f>
        <v>151</v>
      </c>
      <c r="K16" s="29">
        <f>IF($C$2&lt;=5,0,IF(($C$2-100)&lt;0,0,IF($C$2&lt;=500,$C$2-100,400)))</f>
        <v>0</v>
      </c>
      <c r="L16" s="6">
        <f t="shared" si="1"/>
        <v>0</v>
      </c>
      <c r="M16" s="13"/>
      <c r="N16" s="13"/>
      <c r="O16" s="40" t="s">
        <v>22</v>
      </c>
      <c r="P16" s="97"/>
      <c r="Q16" s="35">
        <v>145</v>
      </c>
      <c r="R16" s="35">
        <f>IF($C$3&lt;=10,0,IF(($C$3-200)&lt;0,0,IF($C$3&lt;=1000,$C$3-200,800)))</f>
        <v>0</v>
      </c>
      <c r="S16" s="37">
        <f t="shared" si="2"/>
        <v>0</v>
      </c>
      <c r="T16" s="15"/>
      <c r="U16" s="5" t="s">
        <v>22</v>
      </c>
      <c r="V16" s="87"/>
      <c r="W16" s="31">
        <f>IF($U$10=1,151,IF($U$10=2,169,188))</f>
        <v>151</v>
      </c>
      <c r="X16" s="29">
        <f>IF($C$3&lt;=10,0,IF(($C$3-200)&lt;0,0,IF($C$3&lt;=1000,$C$3-200,800)))</f>
        <v>0</v>
      </c>
      <c r="Y16" s="6">
        <f t="shared" si="3"/>
        <v>0</v>
      </c>
      <c r="Z16" s="62"/>
    </row>
    <row r="17" spans="1:26" ht="27" customHeight="1" x14ac:dyDescent="0.15">
      <c r="A17" s="60"/>
      <c r="B17" s="40" t="s">
        <v>23</v>
      </c>
      <c r="C17" s="97"/>
      <c r="D17" s="35">
        <v>184</v>
      </c>
      <c r="E17" s="35">
        <f>IF($C$2&lt;=5,0,IF(($C$2-500)&lt;0,0,IF($C$2&gt;=500,$C$2-500,0)))</f>
        <v>0</v>
      </c>
      <c r="F17" s="37">
        <f t="shared" si="0"/>
        <v>0</v>
      </c>
      <c r="G17" s="15"/>
      <c r="H17" s="5" t="s">
        <v>23</v>
      </c>
      <c r="I17" s="87"/>
      <c r="J17" s="31">
        <f>IF($H$10=1,191,IF($H$10=2,214,238))</f>
        <v>191</v>
      </c>
      <c r="K17" s="29">
        <f>IF($C$2&lt;=5,0,IF(($C$2-500)&lt;0,0,IF($C$2&gt;=500,$C$2-500,0)))</f>
        <v>0</v>
      </c>
      <c r="L17" s="6">
        <f t="shared" si="1"/>
        <v>0</v>
      </c>
      <c r="M17" s="13"/>
      <c r="N17" s="13"/>
      <c r="O17" s="40" t="s">
        <v>24</v>
      </c>
      <c r="P17" s="97"/>
      <c r="Q17" s="35">
        <v>184</v>
      </c>
      <c r="R17" s="35">
        <f>IF($C$3&lt;=10,0,IF(($C$3-1000)&lt;0,0,IF($C$3&gt;=1000,$C$3-1000,0)))</f>
        <v>0</v>
      </c>
      <c r="S17" s="37">
        <f t="shared" si="2"/>
        <v>0</v>
      </c>
      <c r="T17" s="15"/>
      <c r="U17" s="5" t="s">
        <v>24</v>
      </c>
      <c r="V17" s="87"/>
      <c r="W17" s="31">
        <f>IF($U$10=1,191,IF($U$10=2,214,238))</f>
        <v>191</v>
      </c>
      <c r="X17" s="7">
        <f>IF($C$3&lt;=10,0,IF(($C$3-1000)&lt;0,0,IF($C$3&gt;=1000,$C$3-1000,0)))</f>
        <v>0</v>
      </c>
      <c r="Y17" s="6">
        <f t="shared" si="3"/>
        <v>0</v>
      </c>
      <c r="Z17" s="62"/>
    </row>
    <row r="18" spans="1:26" ht="27" customHeight="1" x14ac:dyDescent="0.15">
      <c r="A18" s="60"/>
      <c r="B18" s="97" t="s">
        <v>25</v>
      </c>
      <c r="C18" s="97"/>
      <c r="D18" s="97"/>
      <c r="E18" s="35">
        <f>SUM(E11:E17)</f>
        <v>0</v>
      </c>
      <c r="F18" s="38">
        <f>SUM(F11:F17)</f>
        <v>428</v>
      </c>
      <c r="G18" s="16"/>
      <c r="H18" s="87" t="s">
        <v>25</v>
      </c>
      <c r="I18" s="87"/>
      <c r="J18" s="87"/>
      <c r="K18" s="29">
        <f>SUM(K11:K17)</f>
        <v>0</v>
      </c>
      <c r="L18" s="8">
        <f>SUM(L11:L17)</f>
        <v>610</v>
      </c>
      <c r="M18" s="13"/>
      <c r="N18" s="13"/>
      <c r="O18" s="97" t="s">
        <v>25</v>
      </c>
      <c r="P18" s="97"/>
      <c r="Q18" s="97"/>
      <c r="R18" s="35">
        <f>SUM(R11:R17)</f>
        <v>0</v>
      </c>
      <c r="S18" s="38">
        <f>SUM(S11:S17)</f>
        <v>856</v>
      </c>
      <c r="T18" s="16"/>
      <c r="U18" s="87" t="s">
        <v>25</v>
      </c>
      <c r="V18" s="87"/>
      <c r="W18" s="87"/>
      <c r="X18" s="29">
        <f>SUM(X11:X17)</f>
        <v>0</v>
      </c>
      <c r="Y18" s="8">
        <f>SUM(Y11:Y17)</f>
        <v>1220</v>
      </c>
      <c r="Z18" s="62"/>
    </row>
    <row r="19" spans="1:26" ht="27" customHeight="1" x14ac:dyDescent="0.15">
      <c r="A19" s="60"/>
      <c r="B19" s="97" t="s">
        <v>26</v>
      </c>
      <c r="C19" s="97"/>
      <c r="D19" s="97"/>
      <c r="E19" s="97"/>
      <c r="F19" s="39">
        <f>F18*0.1</f>
        <v>42.800000000000004</v>
      </c>
      <c r="G19" s="17"/>
      <c r="H19" s="87" t="s">
        <v>26</v>
      </c>
      <c r="I19" s="87"/>
      <c r="J19" s="87"/>
      <c r="K19" s="87"/>
      <c r="L19" s="9">
        <f>L18*0.1</f>
        <v>61</v>
      </c>
      <c r="M19" s="13"/>
      <c r="N19" s="13"/>
      <c r="O19" s="97" t="s">
        <v>26</v>
      </c>
      <c r="P19" s="97"/>
      <c r="Q19" s="97"/>
      <c r="R19" s="97"/>
      <c r="S19" s="39">
        <f>S18*0.1</f>
        <v>85.600000000000009</v>
      </c>
      <c r="T19" s="17"/>
      <c r="U19" s="87" t="s">
        <v>26</v>
      </c>
      <c r="V19" s="87"/>
      <c r="W19" s="87"/>
      <c r="X19" s="87"/>
      <c r="Y19" s="9">
        <f>Y18*0.1</f>
        <v>122</v>
      </c>
      <c r="Z19" s="62"/>
    </row>
    <row r="20" spans="1:26" ht="27" customHeight="1" x14ac:dyDescent="0.15">
      <c r="A20" s="60"/>
      <c r="B20" s="97" t="s">
        <v>27</v>
      </c>
      <c r="C20" s="97"/>
      <c r="D20" s="97"/>
      <c r="E20" s="100"/>
      <c r="F20" s="39">
        <f>F18+F19</f>
        <v>470.8</v>
      </c>
      <c r="G20" s="17"/>
      <c r="H20" s="87" t="s">
        <v>27</v>
      </c>
      <c r="I20" s="87"/>
      <c r="J20" s="87"/>
      <c r="K20" s="88"/>
      <c r="L20" s="9">
        <f>L18+L19</f>
        <v>671</v>
      </c>
      <c r="M20" s="13"/>
      <c r="N20" s="13"/>
      <c r="O20" s="97" t="s">
        <v>27</v>
      </c>
      <c r="P20" s="97"/>
      <c r="Q20" s="97"/>
      <c r="R20" s="100"/>
      <c r="S20" s="39">
        <f>S18+S19</f>
        <v>941.6</v>
      </c>
      <c r="T20" s="17"/>
      <c r="U20" s="87" t="s">
        <v>27</v>
      </c>
      <c r="V20" s="87"/>
      <c r="W20" s="87"/>
      <c r="X20" s="88"/>
      <c r="Y20" s="9">
        <f>Y18+Y19</f>
        <v>1342</v>
      </c>
      <c r="Z20" s="62"/>
    </row>
    <row r="21" spans="1:26" ht="27" customHeight="1" thickBot="1" x14ac:dyDescent="0.2">
      <c r="A21" s="60"/>
      <c r="B21" s="97" t="s">
        <v>28</v>
      </c>
      <c r="C21" s="97"/>
      <c r="D21" s="97"/>
      <c r="E21" s="100"/>
      <c r="F21" s="37">
        <f>ROUNDDOWN(F20,-1)</f>
        <v>470</v>
      </c>
      <c r="G21" s="15"/>
      <c r="H21" s="89" t="str">
        <f>IF($C$4=1,"税込み(10円未満切捨)","税込み(1円未満切捨)")</f>
        <v>税込み(10円未満切捨)</v>
      </c>
      <c r="I21" s="89"/>
      <c r="J21" s="89"/>
      <c r="K21" s="90"/>
      <c r="L21" s="10">
        <f>IF($C$4=1,ROUNDDOWN(L20,-1),ROUNDDOWN(L20,0))</f>
        <v>670</v>
      </c>
      <c r="M21" s="13"/>
      <c r="N21" s="13"/>
      <c r="O21" s="97" t="s">
        <v>28</v>
      </c>
      <c r="P21" s="97"/>
      <c r="Q21" s="97"/>
      <c r="R21" s="100"/>
      <c r="S21" s="37">
        <f>ROUNDDOWN(S20,-1)</f>
        <v>940</v>
      </c>
      <c r="T21" s="15"/>
      <c r="U21" s="89" t="str">
        <f>IF($C$4=1,"税込み(10円未満切捨)","税込み(1円未満切捨)")</f>
        <v>税込み(10円未満切捨)</v>
      </c>
      <c r="V21" s="89"/>
      <c r="W21" s="89"/>
      <c r="X21" s="90"/>
      <c r="Y21" s="10">
        <f>IF($C$4=1,ROUNDDOWN(Y20,-1),ROUNDDOWN(Y20,0))</f>
        <v>1340</v>
      </c>
      <c r="Z21" s="62"/>
    </row>
    <row r="22" spans="1:26" ht="27" customHeight="1" thickTop="1" thickBot="1" x14ac:dyDescent="0.2">
      <c r="A22" s="60"/>
      <c r="B22" s="12"/>
      <c r="C22" s="13"/>
      <c r="D22" s="14"/>
      <c r="E22" s="13"/>
      <c r="F22" s="13"/>
      <c r="G22" s="13"/>
      <c r="H22" s="84" t="s">
        <v>47</v>
      </c>
      <c r="I22" s="84"/>
      <c r="J22" s="84"/>
      <c r="K22" s="84"/>
      <c r="L22" s="11">
        <f>L21-F21</f>
        <v>200</v>
      </c>
      <c r="M22" s="13"/>
      <c r="N22" s="13"/>
      <c r="O22" s="12"/>
      <c r="P22" s="13"/>
      <c r="Q22" s="14"/>
      <c r="R22" s="13"/>
      <c r="S22" s="13"/>
      <c r="T22" s="13"/>
      <c r="U22" s="84" t="s">
        <v>47</v>
      </c>
      <c r="V22" s="84"/>
      <c r="W22" s="84"/>
      <c r="X22" s="84"/>
      <c r="Y22" s="11">
        <f>Y21-S21</f>
        <v>400</v>
      </c>
      <c r="Z22" s="62"/>
    </row>
    <row r="23" spans="1:26" ht="12" customHeight="1" thickTop="1" thickBot="1" x14ac:dyDescent="0.2">
      <c r="A23" s="63"/>
      <c r="B23" s="64"/>
      <c r="C23" s="65"/>
      <c r="D23" s="6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  <c r="P23" s="65"/>
      <c r="Q23" s="66"/>
      <c r="R23" s="65"/>
      <c r="S23" s="65"/>
      <c r="T23" s="65"/>
      <c r="U23" s="65"/>
      <c r="V23" s="65"/>
      <c r="W23" s="65"/>
      <c r="X23" s="65"/>
      <c r="Y23" s="65"/>
      <c r="Z23" s="67"/>
    </row>
    <row r="24" spans="1:26" ht="14.25" customHeight="1" x14ac:dyDescent="0.15">
      <c r="B24" s="12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3"/>
      <c r="Q24" s="14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1.25" customHeight="1" thickBot="1" x14ac:dyDescent="0.2"/>
    <row r="26" spans="1:26" ht="39.75" customHeight="1" thickTop="1" x14ac:dyDescent="0.15">
      <c r="A26" s="68"/>
      <c r="B26" s="19" t="s">
        <v>55</v>
      </c>
      <c r="C26" s="19"/>
      <c r="D26" s="19"/>
      <c r="E26" s="19"/>
      <c r="F26" s="18"/>
      <c r="G26" s="18"/>
      <c r="H26" s="18"/>
      <c r="I26" s="18"/>
      <c r="J26" s="18"/>
      <c r="K26" s="18"/>
      <c r="L26" s="18"/>
      <c r="M26" s="18"/>
      <c r="N26" s="18"/>
      <c r="O26" s="19" t="s">
        <v>56</v>
      </c>
      <c r="P26" s="19"/>
      <c r="Q26" s="19"/>
      <c r="R26" s="19"/>
      <c r="S26" s="18"/>
      <c r="T26" s="18"/>
      <c r="U26" s="18"/>
      <c r="V26" s="18"/>
      <c r="W26" s="18"/>
      <c r="X26" s="18"/>
      <c r="Y26" s="18"/>
      <c r="Z26" s="20"/>
    </row>
    <row r="27" spans="1:26" s="2" customFormat="1" ht="27" customHeight="1" x14ac:dyDescent="0.15">
      <c r="A27" s="69"/>
      <c r="B27" s="85" t="s">
        <v>0</v>
      </c>
      <c r="C27" s="95" t="s">
        <v>29</v>
      </c>
      <c r="D27" s="85" t="s">
        <v>30</v>
      </c>
      <c r="E27" s="85" t="s">
        <v>31</v>
      </c>
      <c r="F27" s="41" t="s">
        <v>4</v>
      </c>
      <c r="G27" s="14"/>
      <c r="H27" s="29" t="s">
        <v>36</v>
      </c>
      <c r="I27" s="87" t="s">
        <v>29</v>
      </c>
      <c r="J27" s="87" t="s">
        <v>30</v>
      </c>
      <c r="K27" s="87" t="str">
        <f>E27</f>
        <v>水量</v>
      </c>
      <c r="L27" s="29" t="s">
        <v>4</v>
      </c>
      <c r="M27" s="14"/>
      <c r="N27" s="14"/>
      <c r="O27" s="94" t="s">
        <v>0</v>
      </c>
      <c r="P27" s="85" t="s">
        <v>29</v>
      </c>
      <c r="Q27" s="85" t="s">
        <v>30</v>
      </c>
      <c r="R27" s="85" t="s">
        <v>31</v>
      </c>
      <c r="S27" s="41" t="s">
        <v>4</v>
      </c>
      <c r="T27" s="14"/>
      <c r="U27" s="29" t="s">
        <v>36</v>
      </c>
      <c r="V27" s="91" t="s">
        <v>29</v>
      </c>
      <c r="W27" s="87" t="s">
        <v>6</v>
      </c>
      <c r="X27" s="87" t="str">
        <f>R27</f>
        <v>水量</v>
      </c>
      <c r="Y27" s="29" t="s">
        <v>4</v>
      </c>
      <c r="Z27" s="21"/>
    </row>
    <row r="28" spans="1:26" s="2" customFormat="1" ht="27" customHeight="1" x14ac:dyDescent="0.15">
      <c r="A28" s="69"/>
      <c r="B28" s="85"/>
      <c r="C28" s="96"/>
      <c r="D28" s="85"/>
      <c r="E28" s="85"/>
      <c r="F28" s="41" t="s">
        <v>7</v>
      </c>
      <c r="G28" s="14"/>
      <c r="H28" s="27">
        <f>$C$1</f>
        <v>0</v>
      </c>
      <c r="I28" s="87"/>
      <c r="J28" s="87"/>
      <c r="K28" s="87"/>
      <c r="L28" s="29" t="s">
        <v>7</v>
      </c>
      <c r="M28" s="14"/>
      <c r="N28" s="14"/>
      <c r="O28" s="94"/>
      <c r="P28" s="85"/>
      <c r="Q28" s="85"/>
      <c r="R28" s="85"/>
      <c r="S28" s="41" t="s">
        <v>8</v>
      </c>
      <c r="T28" s="14"/>
      <c r="U28" s="27">
        <f>$C$1</f>
        <v>0</v>
      </c>
      <c r="V28" s="92"/>
      <c r="W28" s="87"/>
      <c r="X28" s="87"/>
      <c r="Y28" s="29" t="s">
        <v>8</v>
      </c>
      <c r="Z28" s="21"/>
    </row>
    <row r="29" spans="1:26" ht="27" customHeight="1" x14ac:dyDescent="0.15">
      <c r="A29" s="70"/>
      <c r="B29" s="53" t="s">
        <v>9</v>
      </c>
      <c r="C29" s="85">
        <v>500</v>
      </c>
      <c r="D29" s="41" t="s">
        <v>10</v>
      </c>
      <c r="E29" s="42">
        <f>IF($C$2&lt;=5,$C$2,5)</f>
        <v>0</v>
      </c>
      <c r="F29" s="43">
        <f>C29</f>
        <v>500</v>
      </c>
      <c r="G29" s="15"/>
      <c r="H29" s="5" t="s">
        <v>11</v>
      </c>
      <c r="I29" s="93" t="e">
        <f>VLOOKUP(H28,リストシート!$A$2:$B$8,2,0)</f>
        <v>#N/A</v>
      </c>
      <c r="J29" s="31">
        <v>40</v>
      </c>
      <c r="K29" s="29">
        <f>IF($C$2&lt;=5,$C$2,5)</f>
        <v>0</v>
      </c>
      <c r="L29" s="6" t="e">
        <f>J29*K29+I29</f>
        <v>#N/A</v>
      </c>
      <c r="M29" s="32" t="s">
        <v>12</v>
      </c>
      <c r="N29" s="13"/>
      <c r="O29" s="47" t="s">
        <v>13</v>
      </c>
      <c r="P29" s="85">
        <v>500</v>
      </c>
      <c r="Q29" s="41" t="s">
        <v>10</v>
      </c>
      <c r="R29" s="42">
        <f>IF($C$3&lt;=10,$C$3,10)</f>
        <v>0</v>
      </c>
      <c r="S29" s="43">
        <f>P29*2</f>
        <v>1000</v>
      </c>
      <c r="T29" s="15"/>
      <c r="U29" s="5" t="s">
        <v>14</v>
      </c>
      <c r="V29" s="93" t="e">
        <f>VLOOKUP(U28,リストシート!$A$2:$B$8,2,0)</f>
        <v>#N/A</v>
      </c>
      <c r="W29" s="31">
        <v>40</v>
      </c>
      <c r="X29" s="29">
        <f>IF($C$3&lt;=10,$C$3,10)</f>
        <v>0</v>
      </c>
      <c r="Y29" s="6" t="e">
        <f>W29*X29+V29*2</f>
        <v>#N/A</v>
      </c>
      <c r="Z29" s="33" t="s">
        <v>12</v>
      </c>
    </row>
    <row r="30" spans="1:26" ht="27" customHeight="1" x14ac:dyDescent="0.15">
      <c r="A30" s="70"/>
      <c r="B30" s="47" t="s">
        <v>15</v>
      </c>
      <c r="C30" s="85"/>
      <c r="D30" s="41">
        <v>80</v>
      </c>
      <c r="E30" s="41">
        <f>IF($C$2&lt;=5,0,IF($C$2&lt;=10,$C$2-5,5))</f>
        <v>0</v>
      </c>
      <c r="F30" s="43">
        <f>D30*E30</f>
        <v>0</v>
      </c>
      <c r="G30" s="15"/>
      <c r="H30" s="5" t="s">
        <v>15</v>
      </c>
      <c r="I30" s="87"/>
      <c r="J30" s="31">
        <v>84</v>
      </c>
      <c r="K30" s="29">
        <f>IF($C$2&lt;=5,0,IF($C$2&lt;=10,$C$2-5,5))</f>
        <v>0</v>
      </c>
      <c r="L30" s="6">
        <f>J30*K30</f>
        <v>0</v>
      </c>
      <c r="M30" s="13"/>
      <c r="N30" s="13"/>
      <c r="O30" s="47" t="s">
        <v>16</v>
      </c>
      <c r="P30" s="85"/>
      <c r="Q30" s="41">
        <v>80</v>
      </c>
      <c r="R30" s="41">
        <f>IF($C$3&lt;=10,0,IF($C$3&lt;=20,$C$3-10,10))</f>
        <v>0</v>
      </c>
      <c r="S30" s="43">
        <f>Q30*R30</f>
        <v>0</v>
      </c>
      <c r="T30" s="15"/>
      <c r="U30" s="5" t="s">
        <v>16</v>
      </c>
      <c r="V30" s="87"/>
      <c r="W30" s="31">
        <v>84</v>
      </c>
      <c r="X30" s="29">
        <f>IF($C$3&lt;=10,0,IF($C$3&lt;=20,$C$3-10,10))</f>
        <v>0</v>
      </c>
      <c r="Y30" s="6">
        <f>W30*X30</f>
        <v>0</v>
      </c>
      <c r="Z30" s="22"/>
    </row>
    <row r="31" spans="1:26" ht="27" customHeight="1" x14ac:dyDescent="0.15">
      <c r="A31" s="70"/>
      <c r="B31" s="47" t="s">
        <v>16</v>
      </c>
      <c r="C31" s="85"/>
      <c r="D31" s="41">
        <v>105</v>
      </c>
      <c r="E31" s="41">
        <f>IF($C$2&lt;=5,0,IF(($C$2-10)&lt;0,0,IF($C$2&lt;=20,$C$2-10,10)))</f>
        <v>0</v>
      </c>
      <c r="F31" s="43">
        <f t="shared" ref="F31:F35" si="4">D31*E31</f>
        <v>0</v>
      </c>
      <c r="G31" s="15"/>
      <c r="H31" s="5" t="s">
        <v>16</v>
      </c>
      <c r="I31" s="87"/>
      <c r="J31" s="31">
        <v>110</v>
      </c>
      <c r="K31" s="29">
        <f>IF($C$2&lt;=5,0,IF(($C$2-10)&lt;0,0,IF($C$2&lt;=20,$C$2-10,10)))</f>
        <v>0</v>
      </c>
      <c r="L31" s="6">
        <f t="shared" ref="L31:L35" si="5">J31*K31</f>
        <v>0</v>
      </c>
      <c r="M31" s="13"/>
      <c r="N31" s="13"/>
      <c r="O31" s="47" t="s">
        <v>17</v>
      </c>
      <c r="P31" s="85"/>
      <c r="Q31" s="41">
        <v>105</v>
      </c>
      <c r="R31" s="41">
        <f>IF($C$3&lt;=10,0,IF(($C$3-20)&lt;0,0,IF($C$3&lt;=40,$C$3-20,20)))</f>
        <v>0</v>
      </c>
      <c r="S31" s="43">
        <f t="shared" ref="S31:S35" si="6">Q31*R31</f>
        <v>0</v>
      </c>
      <c r="T31" s="15"/>
      <c r="U31" s="5" t="s">
        <v>17</v>
      </c>
      <c r="V31" s="87"/>
      <c r="W31" s="31">
        <v>110</v>
      </c>
      <c r="X31" s="29">
        <f>IF($C$3&lt;=10,0,IF(($C$3-20)&lt;0,0,IF($C$3&lt;=40,$C$3-20,20)))</f>
        <v>0</v>
      </c>
      <c r="Y31" s="6">
        <f t="shared" ref="Y31:Y35" si="7">W31*X31</f>
        <v>0</v>
      </c>
      <c r="Z31" s="22"/>
    </row>
    <row r="32" spans="1:26" ht="27" customHeight="1" x14ac:dyDescent="0.15">
      <c r="A32" s="70"/>
      <c r="B32" s="47" t="s">
        <v>32</v>
      </c>
      <c r="C32" s="85"/>
      <c r="D32" s="41">
        <v>125</v>
      </c>
      <c r="E32" s="41">
        <f>IF($C$2&lt;=5,0,IF(($C$2-20)&lt;0,0,IF($C$2&lt;=30,$C$2-20,10)))</f>
        <v>0</v>
      </c>
      <c r="F32" s="43">
        <f t="shared" si="4"/>
        <v>0</v>
      </c>
      <c r="G32" s="15"/>
      <c r="H32" s="5" t="s">
        <v>32</v>
      </c>
      <c r="I32" s="87"/>
      <c r="J32" s="31">
        <v>131</v>
      </c>
      <c r="K32" s="29">
        <f>IF($C$2&lt;=5,0,IF(($C$2-20)&lt;0,0,IF($C$2&lt;=30,$C$2-20,10)))</f>
        <v>0</v>
      </c>
      <c r="L32" s="6">
        <f t="shared" si="5"/>
        <v>0</v>
      </c>
      <c r="M32" s="13"/>
      <c r="N32" s="13"/>
      <c r="O32" s="47" t="s">
        <v>38</v>
      </c>
      <c r="P32" s="85"/>
      <c r="Q32" s="41">
        <v>125</v>
      </c>
      <c r="R32" s="41">
        <f>IF($C$3&lt;=10,0,IF(($C$3-40)&lt;0,0,IF($C$3&lt;=60,$C$3-40,20)))</f>
        <v>0</v>
      </c>
      <c r="S32" s="43">
        <f t="shared" si="6"/>
        <v>0</v>
      </c>
      <c r="T32" s="15"/>
      <c r="U32" s="5" t="s">
        <v>38</v>
      </c>
      <c r="V32" s="87"/>
      <c r="W32" s="31">
        <v>131</v>
      </c>
      <c r="X32" s="29">
        <f>IF($C$3&lt;=10,0,IF(($C$3-40)&lt;0,0,IF($C$3&lt;=60,$C$3-40,20)))</f>
        <v>0</v>
      </c>
      <c r="Y32" s="6">
        <f t="shared" si="7"/>
        <v>0</v>
      </c>
      <c r="Z32" s="22"/>
    </row>
    <row r="33" spans="1:26" ht="27" customHeight="1" x14ac:dyDescent="0.15">
      <c r="A33" s="70"/>
      <c r="B33" s="47" t="s">
        <v>33</v>
      </c>
      <c r="C33" s="85"/>
      <c r="D33" s="41">
        <v>160</v>
      </c>
      <c r="E33" s="41">
        <f>IF($C$2&lt;=5,0,IF(($C$2-30)&lt;0,0,IF($C$2&lt;=40,$C$2-30,10)))</f>
        <v>0</v>
      </c>
      <c r="F33" s="43">
        <f t="shared" si="4"/>
        <v>0</v>
      </c>
      <c r="G33" s="15"/>
      <c r="H33" s="5" t="s">
        <v>33</v>
      </c>
      <c r="I33" s="87"/>
      <c r="J33" s="31">
        <v>168</v>
      </c>
      <c r="K33" s="29">
        <f>IF($C$2&lt;=5,0,IF(($C$2-30)&lt;0,0,IF($C$2&lt;=40,$C$2-30,10)))</f>
        <v>0</v>
      </c>
      <c r="L33" s="6">
        <f t="shared" si="5"/>
        <v>0</v>
      </c>
      <c r="M33" s="13"/>
      <c r="N33" s="13"/>
      <c r="O33" s="47" t="s">
        <v>39</v>
      </c>
      <c r="P33" s="85"/>
      <c r="Q33" s="41">
        <v>160</v>
      </c>
      <c r="R33" s="41">
        <f>IF($C$3&lt;=10,0,IF(($C$3-60)&lt;0,0,IF($C$3&lt;=80,$C$3-60,20)))</f>
        <v>0</v>
      </c>
      <c r="S33" s="43">
        <f t="shared" si="6"/>
        <v>0</v>
      </c>
      <c r="T33" s="15"/>
      <c r="U33" s="5" t="s">
        <v>39</v>
      </c>
      <c r="V33" s="87"/>
      <c r="W33" s="31">
        <v>168</v>
      </c>
      <c r="X33" s="29">
        <f>IF($C$3&lt;=10,0,IF(($C$3-60)&lt;0,0,IF($C$3&lt;=80,$C$3-60,20)))</f>
        <v>0</v>
      </c>
      <c r="Y33" s="6">
        <f>W33*X33</f>
        <v>0</v>
      </c>
      <c r="Z33" s="22"/>
    </row>
    <row r="34" spans="1:26" ht="27" customHeight="1" x14ac:dyDescent="0.15">
      <c r="A34" s="70"/>
      <c r="B34" s="47" t="s">
        <v>34</v>
      </c>
      <c r="C34" s="85"/>
      <c r="D34" s="41">
        <v>190</v>
      </c>
      <c r="E34" s="41">
        <f>IF($C$2&lt;=5,0,IF(($C$2-40)&lt;0,0,IF($C$2&lt;=50,$C$2-40,10)))</f>
        <v>0</v>
      </c>
      <c r="F34" s="43">
        <f t="shared" si="4"/>
        <v>0</v>
      </c>
      <c r="G34" s="15"/>
      <c r="H34" s="5" t="s">
        <v>34</v>
      </c>
      <c r="I34" s="87"/>
      <c r="J34" s="31">
        <v>200</v>
      </c>
      <c r="K34" s="29">
        <f>IF($C$2&lt;=5,0,IF(($C$2-40)&lt;0,0,IF($C$2&lt;=50,$C$2-40,10)))</f>
        <v>0</v>
      </c>
      <c r="L34" s="6">
        <f t="shared" si="5"/>
        <v>0</v>
      </c>
      <c r="M34" s="13"/>
      <c r="N34" s="13"/>
      <c r="O34" s="47" t="s">
        <v>40</v>
      </c>
      <c r="P34" s="85"/>
      <c r="Q34" s="41">
        <v>190</v>
      </c>
      <c r="R34" s="41">
        <f>IF($C$3&lt;=10,0,IF(($C$3-80)&lt;0,0,IF($C$3&lt;=100,$C$3-80,20)))</f>
        <v>0</v>
      </c>
      <c r="S34" s="43">
        <f t="shared" si="6"/>
        <v>0</v>
      </c>
      <c r="T34" s="15"/>
      <c r="U34" s="5" t="s">
        <v>40</v>
      </c>
      <c r="V34" s="87"/>
      <c r="W34" s="31">
        <v>200</v>
      </c>
      <c r="X34" s="29">
        <f>IF($C$3&lt;=10,0,IF(($C$3-80)&lt;0,0,IF($C$3&lt;=100,$C$3-80,20)))</f>
        <v>0</v>
      </c>
      <c r="Y34" s="6">
        <f t="shared" si="7"/>
        <v>0</v>
      </c>
      <c r="Z34" s="22"/>
    </row>
    <row r="35" spans="1:26" ht="27" customHeight="1" x14ac:dyDescent="0.15">
      <c r="A35" s="70"/>
      <c r="B35" s="47" t="s">
        <v>45</v>
      </c>
      <c r="C35" s="85"/>
      <c r="D35" s="41">
        <v>215</v>
      </c>
      <c r="E35" s="41">
        <f>IF($C$2&lt;=5,0,IF(($C$2-50)&lt;0,0,IF($C$2&gt;=50,$C$2-50,0)))</f>
        <v>0</v>
      </c>
      <c r="F35" s="43">
        <f t="shared" si="4"/>
        <v>0</v>
      </c>
      <c r="G35" s="15"/>
      <c r="H35" s="5" t="s">
        <v>45</v>
      </c>
      <c r="I35" s="87"/>
      <c r="J35" s="31">
        <v>226</v>
      </c>
      <c r="K35" s="29">
        <f>IF($C$2&lt;=5,0,IF(($C$2-50)&lt;0,0,IF($C$2&gt;=51,$C$2-50,0)))</f>
        <v>0</v>
      </c>
      <c r="L35" s="6">
        <f t="shared" si="5"/>
        <v>0</v>
      </c>
      <c r="M35" s="13"/>
      <c r="N35" s="13"/>
      <c r="O35" s="47" t="s">
        <v>46</v>
      </c>
      <c r="P35" s="85"/>
      <c r="Q35" s="41">
        <v>215</v>
      </c>
      <c r="R35" s="41">
        <f>IF($C$3&lt;=10,0,IF(($C$3-100)&lt;0,0,IF($C$3&gt;=101,$C$3-100,0)))</f>
        <v>0</v>
      </c>
      <c r="S35" s="43">
        <f t="shared" si="6"/>
        <v>0</v>
      </c>
      <c r="T35" s="15"/>
      <c r="U35" s="5" t="s">
        <v>46</v>
      </c>
      <c r="V35" s="87"/>
      <c r="W35" s="31">
        <v>226</v>
      </c>
      <c r="X35" s="7">
        <f>IF($C$3&lt;=10,0,IF(($C$3-100)&lt;0,0,IF($C$3&gt;=101,$C$3-100,0)))</f>
        <v>0</v>
      </c>
      <c r="Y35" s="6">
        <f t="shared" si="7"/>
        <v>0</v>
      </c>
      <c r="Z35" s="22"/>
    </row>
    <row r="36" spans="1:26" ht="27" customHeight="1" x14ac:dyDescent="0.15">
      <c r="A36" s="70"/>
      <c r="B36" s="41" t="s">
        <v>43</v>
      </c>
      <c r="C36" s="41">
        <f>$C$1</f>
        <v>0</v>
      </c>
      <c r="D36" s="41" t="e">
        <f>VLOOKUP(C36,リストシート!$D$2:$E$8,2,0)</f>
        <v>#N/A</v>
      </c>
      <c r="E36" s="41" t="s">
        <v>44</v>
      </c>
      <c r="F36" s="44" t="e">
        <f>D36</f>
        <v>#N/A</v>
      </c>
      <c r="G36" s="16"/>
      <c r="H36" s="87" t="s">
        <v>25</v>
      </c>
      <c r="I36" s="87"/>
      <c r="J36" s="87"/>
      <c r="K36" s="29">
        <f>SUM(K29:K35)</f>
        <v>0</v>
      </c>
      <c r="L36" s="8" t="e">
        <f>SUM(L29:L35)</f>
        <v>#N/A</v>
      </c>
      <c r="M36" s="13"/>
      <c r="N36" s="13"/>
      <c r="O36" s="48" t="s">
        <v>43</v>
      </c>
      <c r="P36" s="41">
        <f>$C$1</f>
        <v>0</v>
      </c>
      <c r="Q36" s="41" t="e">
        <f>VLOOKUP(P36,リストシート!$D$2:$E$8,2,0)</f>
        <v>#N/A</v>
      </c>
      <c r="R36" s="41" t="s">
        <v>44</v>
      </c>
      <c r="S36" s="44" t="e">
        <f>Q36*2</f>
        <v>#N/A</v>
      </c>
      <c r="T36" s="16"/>
      <c r="U36" s="87" t="s">
        <v>25</v>
      </c>
      <c r="V36" s="87"/>
      <c r="W36" s="87"/>
      <c r="X36" s="29">
        <f>SUM(X29:X35)</f>
        <v>0</v>
      </c>
      <c r="Y36" s="8" t="e">
        <f>SUM(Y29:Y35)</f>
        <v>#N/A</v>
      </c>
      <c r="Z36" s="22"/>
    </row>
    <row r="37" spans="1:26" ht="27" customHeight="1" x14ac:dyDescent="0.15">
      <c r="A37" s="70"/>
      <c r="B37" s="85" t="s">
        <v>25</v>
      </c>
      <c r="C37" s="85"/>
      <c r="D37" s="85"/>
      <c r="E37" s="41">
        <f>SUM(E29:E35)</f>
        <v>0</v>
      </c>
      <c r="F37" s="45" t="e">
        <f>SUM(F29:F36)</f>
        <v>#N/A</v>
      </c>
      <c r="G37" s="17"/>
      <c r="H37" s="87" t="s">
        <v>26</v>
      </c>
      <c r="I37" s="87"/>
      <c r="J37" s="87"/>
      <c r="K37" s="87"/>
      <c r="L37" s="9" t="e">
        <f>L36*0.1</f>
        <v>#N/A</v>
      </c>
      <c r="M37" s="13"/>
      <c r="N37" s="13"/>
      <c r="O37" s="85" t="s">
        <v>25</v>
      </c>
      <c r="P37" s="85"/>
      <c r="Q37" s="85"/>
      <c r="R37" s="41">
        <f>SUM(R29:R35)</f>
        <v>0</v>
      </c>
      <c r="S37" s="45" t="e">
        <f>SUM(S29:S36)</f>
        <v>#N/A</v>
      </c>
      <c r="T37" s="17"/>
      <c r="U37" s="87" t="s">
        <v>26</v>
      </c>
      <c r="V37" s="87"/>
      <c r="W37" s="87"/>
      <c r="X37" s="87"/>
      <c r="Y37" s="9" t="e">
        <f>Y36*0.1</f>
        <v>#N/A</v>
      </c>
      <c r="Z37" s="22"/>
    </row>
    <row r="38" spans="1:26" ht="27" customHeight="1" x14ac:dyDescent="0.15">
      <c r="A38" s="70"/>
      <c r="B38" s="85" t="s">
        <v>26</v>
      </c>
      <c r="C38" s="85"/>
      <c r="D38" s="85"/>
      <c r="E38" s="85"/>
      <c r="F38" s="46" t="e">
        <f>F37*0.1</f>
        <v>#N/A</v>
      </c>
      <c r="G38" s="17"/>
      <c r="H38" s="87" t="s">
        <v>27</v>
      </c>
      <c r="I38" s="87"/>
      <c r="J38" s="87"/>
      <c r="K38" s="88"/>
      <c r="L38" s="9" t="e">
        <f>L36+L37</f>
        <v>#N/A</v>
      </c>
      <c r="M38" s="13"/>
      <c r="N38" s="13"/>
      <c r="O38" s="85" t="s">
        <v>26</v>
      </c>
      <c r="P38" s="85"/>
      <c r="Q38" s="85"/>
      <c r="R38" s="85"/>
      <c r="S38" s="46" t="e">
        <f>S37*0.1</f>
        <v>#N/A</v>
      </c>
      <c r="T38" s="17"/>
      <c r="U38" s="87" t="s">
        <v>27</v>
      </c>
      <c r="V38" s="87"/>
      <c r="W38" s="87"/>
      <c r="X38" s="88"/>
      <c r="Y38" s="9" t="e">
        <f>Y36+Y37</f>
        <v>#N/A</v>
      </c>
      <c r="Z38" s="22"/>
    </row>
    <row r="39" spans="1:26" ht="27" customHeight="1" thickBot="1" x14ac:dyDescent="0.2">
      <c r="A39" s="70"/>
      <c r="B39" s="85" t="s">
        <v>27</v>
      </c>
      <c r="C39" s="85"/>
      <c r="D39" s="85"/>
      <c r="E39" s="86"/>
      <c r="F39" s="46" t="e">
        <f>F37+F38</f>
        <v>#N/A</v>
      </c>
      <c r="G39" s="15"/>
      <c r="H39" s="89" t="s">
        <v>64</v>
      </c>
      <c r="I39" s="89"/>
      <c r="J39" s="89"/>
      <c r="K39" s="90"/>
      <c r="L39" s="10" t="e">
        <f>ROUNDDOWN(L38,0)</f>
        <v>#N/A</v>
      </c>
      <c r="M39" s="13"/>
      <c r="N39" s="13"/>
      <c r="O39" s="85" t="s">
        <v>27</v>
      </c>
      <c r="P39" s="85"/>
      <c r="Q39" s="85"/>
      <c r="R39" s="86"/>
      <c r="S39" s="46" t="e">
        <f>S37+S38</f>
        <v>#N/A</v>
      </c>
      <c r="T39" s="15"/>
      <c r="U39" s="89" t="s">
        <v>64</v>
      </c>
      <c r="V39" s="89"/>
      <c r="W39" s="89"/>
      <c r="X39" s="90"/>
      <c r="Y39" s="10" t="e">
        <f>ROUNDDOWN(Y38,0)</f>
        <v>#N/A</v>
      </c>
      <c r="Z39" s="22"/>
    </row>
    <row r="40" spans="1:26" ht="27" customHeight="1" thickTop="1" thickBot="1" x14ac:dyDescent="0.2">
      <c r="A40" s="70"/>
      <c r="B40" s="85" t="s">
        <v>28</v>
      </c>
      <c r="C40" s="85"/>
      <c r="D40" s="85"/>
      <c r="E40" s="86"/>
      <c r="F40" s="43" t="e">
        <f>ROUNDDOWN(F39,-1)</f>
        <v>#N/A</v>
      </c>
      <c r="G40" s="13"/>
      <c r="H40" s="84" t="s">
        <v>47</v>
      </c>
      <c r="I40" s="84"/>
      <c r="J40" s="84"/>
      <c r="K40" s="84"/>
      <c r="L40" s="11" t="e">
        <f>L39-F40</f>
        <v>#N/A</v>
      </c>
      <c r="M40" s="13"/>
      <c r="N40" s="13"/>
      <c r="O40" s="85" t="s">
        <v>28</v>
      </c>
      <c r="P40" s="85"/>
      <c r="Q40" s="85"/>
      <c r="R40" s="86"/>
      <c r="S40" s="43" t="e">
        <f>ROUNDDOWN(S39,-1)</f>
        <v>#N/A</v>
      </c>
      <c r="T40" s="13"/>
      <c r="U40" s="84" t="s">
        <v>47</v>
      </c>
      <c r="V40" s="84"/>
      <c r="W40" s="84"/>
      <c r="X40" s="84"/>
      <c r="Y40" s="11" t="e">
        <f>Y39-S40</f>
        <v>#N/A</v>
      </c>
      <c r="Z40" s="22"/>
    </row>
    <row r="41" spans="1:26" ht="13.5" customHeight="1" thickTop="1" thickBot="1" x14ac:dyDescent="0.2">
      <c r="A41" s="71"/>
      <c r="B41" s="25"/>
      <c r="C41" s="23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5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6"/>
    </row>
    <row r="42" spans="1:26" ht="27" customHeight="1" thickTop="1" x14ac:dyDescent="0.15">
      <c r="B42" s="3"/>
    </row>
    <row r="43" spans="1:26" ht="27" customHeight="1" x14ac:dyDescent="0.15">
      <c r="B43" s="3"/>
    </row>
    <row r="44" spans="1:26" ht="27" customHeight="1" x14ac:dyDescent="0.15">
      <c r="B44" s="3"/>
    </row>
    <row r="45" spans="1:26" ht="27" customHeight="1" x14ac:dyDescent="0.15">
      <c r="B45" s="3"/>
    </row>
  </sheetData>
  <mergeCells count="73">
    <mergeCell ref="B4:B5"/>
    <mergeCell ref="H22:K22"/>
    <mergeCell ref="U22:X22"/>
    <mergeCell ref="B20:E20"/>
    <mergeCell ref="H20:K20"/>
    <mergeCell ref="O20:R20"/>
    <mergeCell ref="U20:X20"/>
    <mergeCell ref="B21:E21"/>
    <mergeCell ref="H21:K21"/>
    <mergeCell ref="O21:R21"/>
    <mergeCell ref="U21:X21"/>
    <mergeCell ref="B18:D18"/>
    <mergeCell ref="H18:J18"/>
    <mergeCell ref="O18:Q18"/>
    <mergeCell ref="U18:W18"/>
    <mergeCell ref="B19:E19"/>
    <mergeCell ref="H19:K19"/>
    <mergeCell ref="O19:R19"/>
    <mergeCell ref="U19:X19"/>
    <mergeCell ref="W9:W10"/>
    <mergeCell ref="X9:X10"/>
    <mergeCell ref="C11:C17"/>
    <mergeCell ref="I11:I17"/>
    <mergeCell ref="P11:P17"/>
    <mergeCell ref="V11:V17"/>
    <mergeCell ref="K9:K10"/>
    <mergeCell ref="O9:O10"/>
    <mergeCell ref="P9:P10"/>
    <mergeCell ref="Q9:Q10"/>
    <mergeCell ref="R9:R10"/>
    <mergeCell ref="V9:V10"/>
    <mergeCell ref="J9:J10"/>
    <mergeCell ref="B9:B10"/>
    <mergeCell ref="C9:C10"/>
    <mergeCell ref="D9:D10"/>
    <mergeCell ref="E9:E10"/>
    <mergeCell ref="I9:I10"/>
    <mergeCell ref="B27:B28"/>
    <mergeCell ref="C27:C28"/>
    <mergeCell ref="D27:D28"/>
    <mergeCell ref="E27:E28"/>
    <mergeCell ref="I27:I28"/>
    <mergeCell ref="R27:R28"/>
    <mergeCell ref="V27:V28"/>
    <mergeCell ref="W27:W28"/>
    <mergeCell ref="X27:X28"/>
    <mergeCell ref="C29:C35"/>
    <mergeCell ref="I29:I35"/>
    <mergeCell ref="P29:P35"/>
    <mergeCell ref="V29:V35"/>
    <mergeCell ref="J27:J28"/>
    <mergeCell ref="K27:K28"/>
    <mergeCell ref="O27:O28"/>
    <mergeCell ref="P27:P28"/>
    <mergeCell ref="Q27:Q28"/>
    <mergeCell ref="B37:D37"/>
    <mergeCell ref="H36:J36"/>
    <mergeCell ref="O37:Q37"/>
    <mergeCell ref="U36:W36"/>
    <mergeCell ref="B38:E38"/>
    <mergeCell ref="H37:K37"/>
    <mergeCell ref="O38:R38"/>
    <mergeCell ref="U37:X37"/>
    <mergeCell ref="H40:K40"/>
    <mergeCell ref="U40:X40"/>
    <mergeCell ref="B39:E39"/>
    <mergeCell ref="H38:K38"/>
    <mergeCell ref="O39:R39"/>
    <mergeCell ref="U38:X38"/>
    <mergeCell ref="B40:E40"/>
    <mergeCell ref="H39:K39"/>
    <mergeCell ref="O40:R40"/>
    <mergeCell ref="U39:X39"/>
  </mergeCells>
  <phoneticPr fontId="3"/>
  <dataValidations count="1">
    <dataValidation type="list" allowBlank="1" showInputMessage="1" showErrorMessage="1" sqref="C4" xr:uid="{A5FA2858-5DC6-4B05-AC32-3D2CB978A9F9}">
      <formula1>"1,2,3"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2E13-8D55-419E-9CFD-C1672D9E2B00}">
  <sheetPr>
    <tabColor theme="0"/>
  </sheetPr>
  <dimension ref="A1:Z45"/>
  <sheetViews>
    <sheetView showGridLines="0" topLeftCell="A22" zoomScale="60" zoomScaleNormal="60" workbookViewId="0">
      <selection activeCell="R33" sqref="R33"/>
    </sheetView>
  </sheetViews>
  <sheetFormatPr defaultRowHeight="27" customHeight="1" x14ac:dyDescent="0.15"/>
  <cols>
    <col min="1" max="1" width="6" style="3" customWidth="1"/>
    <col min="2" max="2" width="16" style="1" bestFit="1" customWidth="1"/>
    <col min="3" max="3" width="11" style="3" bestFit="1" customWidth="1"/>
    <col min="4" max="4" width="11" style="2" bestFit="1" customWidth="1"/>
    <col min="5" max="5" width="7.875" style="3" customWidth="1"/>
    <col min="6" max="6" width="10.5" style="3" bestFit="1" customWidth="1"/>
    <col min="7" max="7" width="3" style="3" customWidth="1"/>
    <col min="8" max="8" width="15.5" style="3" bestFit="1" customWidth="1"/>
    <col min="9" max="9" width="11" style="3" bestFit="1" customWidth="1"/>
    <col min="10" max="10" width="10.625" style="3" customWidth="1"/>
    <col min="11" max="11" width="9" style="3"/>
    <col min="12" max="12" width="10" style="3" customWidth="1"/>
    <col min="13" max="14" width="9" style="3"/>
    <col min="15" max="15" width="15.625" style="1" customWidth="1"/>
    <col min="16" max="16" width="11" style="3" bestFit="1" customWidth="1"/>
    <col min="17" max="17" width="11" style="2" bestFit="1" customWidth="1"/>
    <col min="18" max="18" width="7.875" style="3" customWidth="1"/>
    <col min="19" max="19" width="10.5" style="3" bestFit="1" customWidth="1"/>
    <col min="20" max="20" width="3.125" style="3" customWidth="1"/>
    <col min="21" max="21" width="15.5" style="3" bestFit="1" customWidth="1"/>
    <col min="22" max="22" width="11" style="3" bestFit="1" customWidth="1"/>
    <col min="23" max="23" width="10.625" style="3" customWidth="1"/>
    <col min="24" max="24" width="9" style="3"/>
    <col min="25" max="25" width="10.75" style="3" bestFit="1" customWidth="1"/>
    <col min="26" max="254" width="9" style="3"/>
    <col min="255" max="255" width="15.25" style="3" customWidth="1"/>
    <col min="256" max="257" width="11" style="3" bestFit="1" customWidth="1"/>
    <col min="258" max="258" width="7.875" style="3" customWidth="1"/>
    <col min="259" max="259" width="10.5" style="3" bestFit="1" customWidth="1"/>
    <col min="260" max="260" width="9.5" style="3" customWidth="1"/>
    <col min="261" max="261" width="15.5" style="3" bestFit="1" customWidth="1"/>
    <col min="262" max="262" width="11" style="3" bestFit="1" customWidth="1"/>
    <col min="263" max="263" width="10.625" style="3" customWidth="1"/>
    <col min="264" max="267" width="9" style="3"/>
    <col min="268" max="268" width="15.25" style="3" customWidth="1"/>
    <col min="269" max="270" width="11" style="3" bestFit="1" customWidth="1"/>
    <col min="271" max="271" width="7.875" style="3" customWidth="1"/>
    <col min="272" max="272" width="10.5" style="3" bestFit="1" customWidth="1"/>
    <col min="273" max="273" width="9.5" style="3" customWidth="1"/>
    <col min="274" max="274" width="15.5" style="3" bestFit="1" customWidth="1"/>
    <col min="275" max="275" width="11" style="3" bestFit="1" customWidth="1"/>
    <col min="276" max="276" width="10.625" style="3" customWidth="1"/>
    <col min="277" max="510" width="9" style="3"/>
    <col min="511" max="511" width="15.25" style="3" customWidth="1"/>
    <col min="512" max="513" width="11" style="3" bestFit="1" customWidth="1"/>
    <col min="514" max="514" width="7.875" style="3" customWidth="1"/>
    <col min="515" max="515" width="10.5" style="3" bestFit="1" customWidth="1"/>
    <col min="516" max="516" width="9.5" style="3" customWidth="1"/>
    <col min="517" max="517" width="15.5" style="3" bestFit="1" customWidth="1"/>
    <col min="518" max="518" width="11" style="3" bestFit="1" customWidth="1"/>
    <col min="519" max="519" width="10.625" style="3" customWidth="1"/>
    <col min="520" max="523" width="9" style="3"/>
    <col min="524" max="524" width="15.25" style="3" customWidth="1"/>
    <col min="525" max="526" width="11" style="3" bestFit="1" customWidth="1"/>
    <col min="527" max="527" width="7.875" style="3" customWidth="1"/>
    <col min="528" max="528" width="10.5" style="3" bestFit="1" customWidth="1"/>
    <col min="529" max="529" width="9.5" style="3" customWidth="1"/>
    <col min="530" max="530" width="15.5" style="3" bestFit="1" customWidth="1"/>
    <col min="531" max="531" width="11" style="3" bestFit="1" customWidth="1"/>
    <col min="532" max="532" width="10.625" style="3" customWidth="1"/>
    <col min="533" max="766" width="9" style="3"/>
    <col min="767" max="767" width="15.25" style="3" customWidth="1"/>
    <col min="768" max="769" width="11" style="3" bestFit="1" customWidth="1"/>
    <col min="770" max="770" width="7.875" style="3" customWidth="1"/>
    <col min="771" max="771" width="10.5" style="3" bestFit="1" customWidth="1"/>
    <col min="772" max="772" width="9.5" style="3" customWidth="1"/>
    <col min="773" max="773" width="15.5" style="3" bestFit="1" customWidth="1"/>
    <col min="774" max="774" width="11" style="3" bestFit="1" customWidth="1"/>
    <col min="775" max="775" width="10.625" style="3" customWidth="1"/>
    <col min="776" max="779" width="9" style="3"/>
    <col min="780" max="780" width="15.25" style="3" customWidth="1"/>
    <col min="781" max="782" width="11" style="3" bestFit="1" customWidth="1"/>
    <col min="783" max="783" width="7.875" style="3" customWidth="1"/>
    <col min="784" max="784" width="10.5" style="3" bestFit="1" customWidth="1"/>
    <col min="785" max="785" width="9.5" style="3" customWidth="1"/>
    <col min="786" max="786" width="15.5" style="3" bestFit="1" customWidth="1"/>
    <col min="787" max="787" width="11" style="3" bestFit="1" customWidth="1"/>
    <col min="788" max="788" width="10.625" style="3" customWidth="1"/>
    <col min="789" max="1022" width="9" style="3"/>
    <col min="1023" max="1023" width="15.25" style="3" customWidth="1"/>
    <col min="1024" max="1025" width="11" style="3" bestFit="1" customWidth="1"/>
    <col min="1026" max="1026" width="7.875" style="3" customWidth="1"/>
    <col min="1027" max="1027" width="10.5" style="3" bestFit="1" customWidth="1"/>
    <col min="1028" max="1028" width="9.5" style="3" customWidth="1"/>
    <col min="1029" max="1029" width="15.5" style="3" bestFit="1" customWidth="1"/>
    <col min="1030" max="1030" width="11" style="3" bestFit="1" customWidth="1"/>
    <col min="1031" max="1031" width="10.625" style="3" customWidth="1"/>
    <col min="1032" max="1035" width="9" style="3"/>
    <col min="1036" max="1036" width="15.25" style="3" customWidth="1"/>
    <col min="1037" max="1038" width="11" style="3" bestFit="1" customWidth="1"/>
    <col min="1039" max="1039" width="7.875" style="3" customWidth="1"/>
    <col min="1040" max="1040" width="10.5" style="3" bestFit="1" customWidth="1"/>
    <col min="1041" max="1041" width="9.5" style="3" customWidth="1"/>
    <col min="1042" max="1042" width="15.5" style="3" bestFit="1" customWidth="1"/>
    <col min="1043" max="1043" width="11" style="3" bestFit="1" customWidth="1"/>
    <col min="1044" max="1044" width="10.625" style="3" customWidth="1"/>
    <col min="1045" max="1278" width="9" style="3"/>
    <col min="1279" max="1279" width="15.25" style="3" customWidth="1"/>
    <col min="1280" max="1281" width="11" style="3" bestFit="1" customWidth="1"/>
    <col min="1282" max="1282" width="7.875" style="3" customWidth="1"/>
    <col min="1283" max="1283" width="10.5" style="3" bestFit="1" customWidth="1"/>
    <col min="1284" max="1284" width="9.5" style="3" customWidth="1"/>
    <col min="1285" max="1285" width="15.5" style="3" bestFit="1" customWidth="1"/>
    <col min="1286" max="1286" width="11" style="3" bestFit="1" customWidth="1"/>
    <col min="1287" max="1287" width="10.625" style="3" customWidth="1"/>
    <col min="1288" max="1291" width="9" style="3"/>
    <col min="1292" max="1292" width="15.25" style="3" customWidth="1"/>
    <col min="1293" max="1294" width="11" style="3" bestFit="1" customWidth="1"/>
    <col min="1295" max="1295" width="7.875" style="3" customWidth="1"/>
    <col min="1296" max="1296" width="10.5" style="3" bestFit="1" customWidth="1"/>
    <col min="1297" max="1297" width="9.5" style="3" customWidth="1"/>
    <col min="1298" max="1298" width="15.5" style="3" bestFit="1" customWidth="1"/>
    <col min="1299" max="1299" width="11" style="3" bestFit="1" customWidth="1"/>
    <col min="1300" max="1300" width="10.625" style="3" customWidth="1"/>
    <col min="1301" max="1534" width="9" style="3"/>
    <col min="1535" max="1535" width="15.25" style="3" customWidth="1"/>
    <col min="1536" max="1537" width="11" style="3" bestFit="1" customWidth="1"/>
    <col min="1538" max="1538" width="7.875" style="3" customWidth="1"/>
    <col min="1539" max="1539" width="10.5" style="3" bestFit="1" customWidth="1"/>
    <col min="1540" max="1540" width="9.5" style="3" customWidth="1"/>
    <col min="1541" max="1541" width="15.5" style="3" bestFit="1" customWidth="1"/>
    <col min="1542" max="1542" width="11" style="3" bestFit="1" customWidth="1"/>
    <col min="1543" max="1543" width="10.625" style="3" customWidth="1"/>
    <col min="1544" max="1547" width="9" style="3"/>
    <col min="1548" max="1548" width="15.25" style="3" customWidth="1"/>
    <col min="1549" max="1550" width="11" style="3" bestFit="1" customWidth="1"/>
    <col min="1551" max="1551" width="7.875" style="3" customWidth="1"/>
    <col min="1552" max="1552" width="10.5" style="3" bestFit="1" customWidth="1"/>
    <col min="1553" max="1553" width="9.5" style="3" customWidth="1"/>
    <col min="1554" max="1554" width="15.5" style="3" bestFit="1" customWidth="1"/>
    <col min="1555" max="1555" width="11" style="3" bestFit="1" customWidth="1"/>
    <col min="1556" max="1556" width="10.625" style="3" customWidth="1"/>
    <col min="1557" max="1790" width="9" style="3"/>
    <col min="1791" max="1791" width="15.25" style="3" customWidth="1"/>
    <col min="1792" max="1793" width="11" style="3" bestFit="1" customWidth="1"/>
    <col min="1794" max="1794" width="7.875" style="3" customWidth="1"/>
    <col min="1795" max="1795" width="10.5" style="3" bestFit="1" customWidth="1"/>
    <col min="1796" max="1796" width="9.5" style="3" customWidth="1"/>
    <col min="1797" max="1797" width="15.5" style="3" bestFit="1" customWidth="1"/>
    <col min="1798" max="1798" width="11" style="3" bestFit="1" customWidth="1"/>
    <col min="1799" max="1799" width="10.625" style="3" customWidth="1"/>
    <col min="1800" max="1803" width="9" style="3"/>
    <col min="1804" max="1804" width="15.25" style="3" customWidth="1"/>
    <col min="1805" max="1806" width="11" style="3" bestFit="1" customWidth="1"/>
    <col min="1807" max="1807" width="7.875" style="3" customWidth="1"/>
    <col min="1808" max="1808" width="10.5" style="3" bestFit="1" customWidth="1"/>
    <col min="1809" max="1809" width="9.5" style="3" customWidth="1"/>
    <col min="1810" max="1810" width="15.5" style="3" bestFit="1" customWidth="1"/>
    <col min="1811" max="1811" width="11" style="3" bestFit="1" customWidth="1"/>
    <col min="1812" max="1812" width="10.625" style="3" customWidth="1"/>
    <col min="1813" max="2046" width="9" style="3"/>
    <col min="2047" max="2047" width="15.25" style="3" customWidth="1"/>
    <col min="2048" max="2049" width="11" style="3" bestFit="1" customWidth="1"/>
    <col min="2050" max="2050" width="7.875" style="3" customWidth="1"/>
    <col min="2051" max="2051" width="10.5" style="3" bestFit="1" customWidth="1"/>
    <col min="2052" max="2052" width="9.5" style="3" customWidth="1"/>
    <col min="2053" max="2053" width="15.5" style="3" bestFit="1" customWidth="1"/>
    <col min="2054" max="2054" width="11" style="3" bestFit="1" customWidth="1"/>
    <col min="2055" max="2055" width="10.625" style="3" customWidth="1"/>
    <col min="2056" max="2059" width="9" style="3"/>
    <col min="2060" max="2060" width="15.25" style="3" customWidth="1"/>
    <col min="2061" max="2062" width="11" style="3" bestFit="1" customWidth="1"/>
    <col min="2063" max="2063" width="7.875" style="3" customWidth="1"/>
    <col min="2064" max="2064" width="10.5" style="3" bestFit="1" customWidth="1"/>
    <col min="2065" max="2065" width="9.5" style="3" customWidth="1"/>
    <col min="2066" max="2066" width="15.5" style="3" bestFit="1" customWidth="1"/>
    <col min="2067" max="2067" width="11" style="3" bestFit="1" customWidth="1"/>
    <col min="2068" max="2068" width="10.625" style="3" customWidth="1"/>
    <col min="2069" max="2302" width="9" style="3"/>
    <col min="2303" max="2303" width="15.25" style="3" customWidth="1"/>
    <col min="2304" max="2305" width="11" style="3" bestFit="1" customWidth="1"/>
    <col min="2306" max="2306" width="7.875" style="3" customWidth="1"/>
    <col min="2307" max="2307" width="10.5" style="3" bestFit="1" customWidth="1"/>
    <col min="2308" max="2308" width="9.5" style="3" customWidth="1"/>
    <col min="2309" max="2309" width="15.5" style="3" bestFit="1" customWidth="1"/>
    <col min="2310" max="2310" width="11" style="3" bestFit="1" customWidth="1"/>
    <col min="2311" max="2311" width="10.625" style="3" customWidth="1"/>
    <col min="2312" max="2315" width="9" style="3"/>
    <col min="2316" max="2316" width="15.25" style="3" customWidth="1"/>
    <col min="2317" max="2318" width="11" style="3" bestFit="1" customWidth="1"/>
    <col min="2319" max="2319" width="7.875" style="3" customWidth="1"/>
    <col min="2320" max="2320" width="10.5" style="3" bestFit="1" customWidth="1"/>
    <col min="2321" max="2321" width="9.5" style="3" customWidth="1"/>
    <col min="2322" max="2322" width="15.5" style="3" bestFit="1" customWidth="1"/>
    <col min="2323" max="2323" width="11" style="3" bestFit="1" customWidth="1"/>
    <col min="2324" max="2324" width="10.625" style="3" customWidth="1"/>
    <col min="2325" max="2558" width="9" style="3"/>
    <col min="2559" max="2559" width="15.25" style="3" customWidth="1"/>
    <col min="2560" max="2561" width="11" style="3" bestFit="1" customWidth="1"/>
    <col min="2562" max="2562" width="7.875" style="3" customWidth="1"/>
    <col min="2563" max="2563" width="10.5" style="3" bestFit="1" customWidth="1"/>
    <col min="2564" max="2564" width="9.5" style="3" customWidth="1"/>
    <col min="2565" max="2565" width="15.5" style="3" bestFit="1" customWidth="1"/>
    <col min="2566" max="2566" width="11" style="3" bestFit="1" customWidth="1"/>
    <col min="2567" max="2567" width="10.625" style="3" customWidth="1"/>
    <col min="2568" max="2571" width="9" style="3"/>
    <col min="2572" max="2572" width="15.25" style="3" customWidth="1"/>
    <col min="2573" max="2574" width="11" style="3" bestFit="1" customWidth="1"/>
    <col min="2575" max="2575" width="7.875" style="3" customWidth="1"/>
    <col min="2576" max="2576" width="10.5" style="3" bestFit="1" customWidth="1"/>
    <col min="2577" max="2577" width="9.5" style="3" customWidth="1"/>
    <col min="2578" max="2578" width="15.5" style="3" bestFit="1" customWidth="1"/>
    <col min="2579" max="2579" width="11" style="3" bestFit="1" customWidth="1"/>
    <col min="2580" max="2580" width="10.625" style="3" customWidth="1"/>
    <col min="2581" max="2814" width="9" style="3"/>
    <col min="2815" max="2815" width="15.25" style="3" customWidth="1"/>
    <col min="2816" max="2817" width="11" style="3" bestFit="1" customWidth="1"/>
    <col min="2818" max="2818" width="7.875" style="3" customWidth="1"/>
    <col min="2819" max="2819" width="10.5" style="3" bestFit="1" customWidth="1"/>
    <col min="2820" max="2820" width="9.5" style="3" customWidth="1"/>
    <col min="2821" max="2821" width="15.5" style="3" bestFit="1" customWidth="1"/>
    <col min="2822" max="2822" width="11" style="3" bestFit="1" customWidth="1"/>
    <col min="2823" max="2823" width="10.625" style="3" customWidth="1"/>
    <col min="2824" max="2827" width="9" style="3"/>
    <col min="2828" max="2828" width="15.25" style="3" customWidth="1"/>
    <col min="2829" max="2830" width="11" style="3" bestFit="1" customWidth="1"/>
    <col min="2831" max="2831" width="7.875" style="3" customWidth="1"/>
    <col min="2832" max="2832" width="10.5" style="3" bestFit="1" customWidth="1"/>
    <col min="2833" max="2833" width="9.5" style="3" customWidth="1"/>
    <col min="2834" max="2834" width="15.5" style="3" bestFit="1" customWidth="1"/>
    <col min="2835" max="2835" width="11" style="3" bestFit="1" customWidth="1"/>
    <col min="2836" max="2836" width="10.625" style="3" customWidth="1"/>
    <col min="2837" max="3070" width="9" style="3"/>
    <col min="3071" max="3071" width="15.25" style="3" customWidth="1"/>
    <col min="3072" max="3073" width="11" style="3" bestFit="1" customWidth="1"/>
    <col min="3074" max="3074" width="7.875" style="3" customWidth="1"/>
    <col min="3075" max="3075" width="10.5" style="3" bestFit="1" customWidth="1"/>
    <col min="3076" max="3076" width="9.5" style="3" customWidth="1"/>
    <col min="3077" max="3077" width="15.5" style="3" bestFit="1" customWidth="1"/>
    <col min="3078" max="3078" width="11" style="3" bestFit="1" customWidth="1"/>
    <col min="3079" max="3079" width="10.625" style="3" customWidth="1"/>
    <col min="3080" max="3083" width="9" style="3"/>
    <col min="3084" max="3084" width="15.25" style="3" customWidth="1"/>
    <col min="3085" max="3086" width="11" style="3" bestFit="1" customWidth="1"/>
    <col min="3087" max="3087" width="7.875" style="3" customWidth="1"/>
    <col min="3088" max="3088" width="10.5" style="3" bestFit="1" customWidth="1"/>
    <col min="3089" max="3089" width="9.5" style="3" customWidth="1"/>
    <col min="3090" max="3090" width="15.5" style="3" bestFit="1" customWidth="1"/>
    <col min="3091" max="3091" width="11" style="3" bestFit="1" customWidth="1"/>
    <col min="3092" max="3092" width="10.625" style="3" customWidth="1"/>
    <col min="3093" max="3326" width="9" style="3"/>
    <col min="3327" max="3327" width="15.25" style="3" customWidth="1"/>
    <col min="3328" max="3329" width="11" style="3" bestFit="1" customWidth="1"/>
    <col min="3330" max="3330" width="7.875" style="3" customWidth="1"/>
    <col min="3331" max="3331" width="10.5" style="3" bestFit="1" customWidth="1"/>
    <col min="3332" max="3332" width="9.5" style="3" customWidth="1"/>
    <col min="3333" max="3333" width="15.5" style="3" bestFit="1" customWidth="1"/>
    <col min="3334" max="3334" width="11" style="3" bestFit="1" customWidth="1"/>
    <col min="3335" max="3335" width="10.625" style="3" customWidth="1"/>
    <col min="3336" max="3339" width="9" style="3"/>
    <col min="3340" max="3340" width="15.25" style="3" customWidth="1"/>
    <col min="3341" max="3342" width="11" style="3" bestFit="1" customWidth="1"/>
    <col min="3343" max="3343" width="7.875" style="3" customWidth="1"/>
    <col min="3344" max="3344" width="10.5" style="3" bestFit="1" customWidth="1"/>
    <col min="3345" max="3345" width="9.5" style="3" customWidth="1"/>
    <col min="3346" max="3346" width="15.5" style="3" bestFit="1" customWidth="1"/>
    <col min="3347" max="3347" width="11" style="3" bestFit="1" customWidth="1"/>
    <col min="3348" max="3348" width="10.625" style="3" customWidth="1"/>
    <col min="3349" max="3582" width="9" style="3"/>
    <col min="3583" max="3583" width="15.25" style="3" customWidth="1"/>
    <col min="3584" max="3585" width="11" style="3" bestFit="1" customWidth="1"/>
    <col min="3586" max="3586" width="7.875" style="3" customWidth="1"/>
    <col min="3587" max="3587" width="10.5" style="3" bestFit="1" customWidth="1"/>
    <col min="3588" max="3588" width="9.5" style="3" customWidth="1"/>
    <col min="3589" max="3589" width="15.5" style="3" bestFit="1" customWidth="1"/>
    <col min="3590" max="3590" width="11" style="3" bestFit="1" customWidth="1"/>
    <col min="3591" max="3591" width="10.625" style="3" customWidth="1"/>
    <col min="3592" max="3595" width="9" style="3"/>
    <col min="3596" max="3596" width="15.25" style="3" customWidth="1"/>
    <col min="3597" max="3598" width="11" style="3" bestFit="1" customWidth="1"/>
    <col min="3599" max="3599" width="7.875" style="3" customWidth="1"/>
    <col min="3600" max="3600" width="10.5" style="3" bestFit="1" customWidth="1"/>
    <col min="3601" max="3601" width="9.5" style="3" customWidth="1"/>
    <col min="3602" max="3602" width="15.5" style="3" bestFit="1" customWidth="1"/>
    <col min="3603" max="3603" width="11" style="3" bestFit="1" customWidth="1"/>
    <col min="3604" max="3604" width="10.625" style="3" customWidth="1"/>
    <col min="3605" max="3838" width="9" style="3"/>
    <col min="3839" max="3839" width="15.25" style="3" customWidth="1"/>
    <col min="3840" max="3841" width="11" style="3" bestFit="1" customWidth="1"/>
    <col min="3842" max="3842" width="7.875" style="3" customWidth="1"/>
    <col min="3843" max="3843" width="10.5" style="3" bestFit="1" customWidth="1"/>
    <col min="3844" max="3844" width="9.5" style="3" customWidth="1"/>
    <col min="3845" max="3845" width="15.5" style="3" bestFit="1" customWidth="1"/>
    <col min="3846" max="3846" width="11" style="3" bestFit="1" customWidth="1"/>
    <col min="3847" max="3847" width="10.625" style="3" customWidth="1"/>
    <col min="3848" max="3851" width="9" style="3"/>
    <col min="3852" max="3852" width="15.25" style="3" customWidth="1"/>
    <col min="3853" max="3854" width="11" style="3" bestFit="1" customWidth="1"/>
    <col min="3855" max="3855" width="7.875" style="3" customWidth="1"/>
    <col min="3856" max="3856" width="10.5" style="3" bestFit="1" customWidth="1"/>
    <col min="3857" max="3857" width="9.5" style="3" customWidth="1"/>
    <col min="3858" max="3858" width="15.5" style="3" bestFit="1" customWidth="1"/>
    <col min="3859" max="3859" width="11" style="3" bestFit="1" customWidth="1"/>
    <col min="3860" max="3860" width="10.625" style="3" customWidth="1"/>
    <col min="3861" max="4094" width="9" style="3"/>
    <col min="4095" max="4095" width="15.25" style="3" customWidth="1"/>
    <col min="4096" max="4097" width="11" style="3" bestFit="1" customWidth="1"/>
    <col min="4098" max="4098" width="7.875" style="3" customWidth="1"/>
    <col min="4099" max="4099" width="10.5" style="3" bestFit="1" customWidth="1"/>
    <col min="4100" max="4100" width="9.5" style="3" customWidth="1"/>
    <col min="4101" max="4101" width="15.5" style="3" bestFit="1" customWidth="1"/>
    <col min="4102" max="4102" width="11" style="3" bestFit="1" customWidth="1"/>
    <col min="4103" max="4103" width="10.625" style="3" customWidth="1"/>
    <col min="4104" max="4107" width="9" style="3"/>
    <col min="4108" max="4108" width="15.25" style="3" customWidth="1"/>
    <col min="4109" max="4110" width="11" style="3" bestFit="1" customWidth="1"/>
    <col min="4111" max="4111" width="7.875" style="3" customWidth="1"/>
    <col min="4112" max="4112" width="10.5" style="3" bestFit="1" customWidth="1"/>
    <col min="4113" max="4113" width="9.5" style="3" customWidth="1"/>
    <col min="4114" max="4114" width="15.5" style="3" bestFit="1" customWidth="1"/>
    <col min="4115" max="4115" width="11" style="3" bestFit="1" customWidth="1"/>
    <col min="4116" max="4116" width="10.625" style="3" customWidth="1"/>
    <col min="4117" max="4350" width="9" style="3"/>
    <col min="4351" max="4351" width="15.25" style="3" customWidth="1"/>
    <col min="4352" max="4353" width="11" style="3" bestFit="1" customWidth="1"/>
    <col min="4354" max="4354" width="7.875" style="3" customWidth="1"/>
    <col min="4355" max="4355" width="10.5" style="3" bestFit="1" customWidth="1"/>
    <col min="4356" max="4356" width="9.5" style="3" customWidth="1"/>
    <col min="4357" max="4357" width="15.5" style="3" bestFit="1" customWidth="1"/>
    <col min="4358" max="4358" width="11" style="3" bestFit="1" customWidth="1"/>
    <col min="4359" max="4359" width="10.625" style="3" customWidth="1"/>
    <col min="4360" max="4363" width="9" style="3"/>
    <col min="4364" max="4364" width="15.25" style="3" customWidth="1"/>
    <col min="4365" max="4366" width="11" style="3" bestFit="1" customWidth="1"/>
    <col min="4367" max="4367" width="7.875" style="3" customWidth="1"/>
    <col min="4368" max="4368" width="10.5" style="3" bestFit="1" customWidth="1"/>
    <col min="4369" max="4369" width="9.5" style="3" customWidth="1"/>
    <col min="4370" max="4370" width="15.5" style="3" bestFit="1" customWidth="1"/>
    <col min="4371" max="4371" width="11" style="3" bestFit="1" customWidth="1"/>
    <col min="4372" max="4372" width="10.625" style="3" customWidth="1"/>
    <col min="4373" max="4606" width="9" style="3"/>
    <col min="4607" max="4607" width="15.25" style="3" customWidth="1"/>
    <col min="4608" max="4609" width="11" style="3" bestFit="1" customWidth="1"/>
    <col min="4610" max="4610" width="7.875" style="3" customWidth="1"/>
    <col min="4611" max="4611" width="10.5" style="3" bestFit="1" customWidth="1"/>
    <col min="4612" max="4612" width="9.5" style="3" customWidth="1"/>
    <col min="4613" max="4613" width="15.5" style="3" bestFit="1" customWidth="1"/>
    <col min="4614" max="4614" width="11" style="3" bestFit="1" customWidth="1"/>
    <col min="4615" max="4615" width="10.625" style="3" customWidth="1"/>
    <col min="4616" max="4619" width="9" style="3"/>
    <col min="4620" max="4620" width="15.25" style="3" customWidth="1"/>
    <col min="4621" max="4622" width="11" style="3" bestFit="1" customWidth="1"/>
    <col min="4623" max="4623" width="7.875" style="3" customWidth="1"/>
    <col min="4624" max="4624" width="10.5" style="3" bestFit="1" customWidth="1"/>
    <col min="4625" max="4625" width="9.5" style="3" customWidth="1"/>
    <col min="4626" max="4626" width="15.5" style="3" bestFit="1" customWidth="1"/>
    <col min="4627" max="4627" width="11" style="3" bestFit="1" customWidth="1"/>
    <col min="4628" max="4628" width="10.625" style="3" customWidth="1"/>
    <col min="4629" max="4862" width="9" style="3"/>
    <col min="4863" max="4863" width="15.25" style="3" customWidth="1"/>
    <col min="4864" max="4865" width="11" style="3" bestFit="1" customWidth="1"/>
    <col min="4866" max="4866" width="7.875" style="3" customWidth="1"/>
    <col min="4867" max="4867" width="10.5" style="3" bestFit="1" customWidth="1"/>
    <col min="4868" max="4868" width="9.5" style="3" customWidth="1"/>
    <col min="4869" max="4869" width="15.5" style="3" bestFit="1" customWidth="1"/>
    <col min="4870" max="4870" width="11" style="3" bestFit="1" customWidth="1"/>
    <col min="4871" max="4871" width="10.625" style="3" customWidth="1"/>
    <col min="4872" max="4875" width="9" style="3"/>
    <col min="4876" max="4876" width="15.25" style="3" customWidth="1"/>
    <col min="4877" max="4878" width="11" style="3" bestFit="1" customWidth="1"/>
    <col min="4879" max="4879" width="7.875" style="3" customWidth="1"/>
    <col min="4880" max="4880" width="10.5" style="3" bestFit="1" customWidth="1"/>
    <col min="4881" max="4881" width="9.5" style="3" customWidth="1"/>
    <col min="4882" max="4882" width="15.5" style="3" bestFit="1" customWidth="1"/>
    <col min="4883" max="4883" width="11" style="3" bestFit="1" customWidth="1"/>
    <col min="4884" max="4884" width="10.625" style="3" customWidth="1"/>
    <col min="4885" max="5118" width="9" style="3"/>
    <col min="5119" max="5119" width="15.25" style="3" customWidth="1"/>
    <col min="5120" max="5121" width="11" style="3" bestFit="1" customWidth="1"/>
    <col min="5122" max="5122" width="7.875" style="3" customWidth="1"/>
    <col min="5123" max="5123" width="10.5" style="3" bestFit="1" customWidth="1"/>
    <col min="5124" max="5124" width="9.5" style="3" customWidth="1"/>
    <col min="5125" max="5125" width="15.5" style="3" bestFit="1" customWidth="1"/>
    <col min="5126" max="5126" width="11" style="3" bestFit="1" customWidth="1"/>
    <col min="5127" max="5127" width="10.625" style="3" customWidth="1"/>
    <col min="5128" max="5131" width="9" style="3"/>
    <col min="5132" max="5132" width="15.25" style="3" customWidth="1"/>
    <col min="5133" max="5134" width="11" style="3" bestFit="1" customWidth="1"/>
    <col min="5135" max="5135" width="7.875" style="3" customWidth="1"/>
    <col min="5136" max="5136" width="10.5" style="3" bestFit="1" customWidth="1"/>
    <col min="5137" max="5137" width="9.5" style="3" customWidth="1"/>
    <col min="5138" max="5138" width="15.5" style="3" bestFit="1" customWidth="1"/>
    <col min="5139" max="5139" width="11" style="3" bestFit="1" customWidth="1"/>
    <col min="5140" max="5140" width="10.625" style="3" customWidth="1"/>
    <col min="5141" max="5374" width="9" style="3"/>
    <col min="5375" max="5375" width="15.25" style="3" customWidth="1"/>
    <col min="5376" max="5377" width="11" style="3" bestFit="1" customWidth="1"/>
    <col min="5378" max="5378" width="7.875" style="3" customWidth="1"/>
    <col min="5379" max="5379" width="10.5" style="3" bestFit="1" customWidth="1"/>
    <col min="5380" max="5380" width="9.5" style="3" customWidth="1"/>
    <col min="5381" max="5381" width="15.5" style="3" bestFit="1" customWidth="1"/>
    <col min="5382" max="5382" width="11" style="3" bestFit="1" customWidth="1"/>
    <col min="5383" max="5383" width="10.625" style="3" customWidth="1"/>
    <col min="5384" max="5387" width="9" style="3"/>
    <col min="5388" max="5388" width="15.25" style="3" customWidth="1"/>
    <col min="5389" max="5390" width="11" style="3" bestFit="1" customWidth="1"/>
    <col min="5391" max="5391" width="7.875" style="3" customWidth="1"/>
    <col min="5392" max="5392" width="10.5" style="3" bestFit="1" customWidth="1"/>
    <col min="5393" max="5393" width="9.5" style="3" customWidth="1"/>
    <col min="5394" max="5394" width="15.5" style="3" bestFit="1" customWidth="1"/>
    <col min="5395" max="5395" width="11" style="3" bestFit="1" customWidth="1"/>
    <col min="5396" max="5396" width="10.625" style="3" customWidth="1"/>
    <col min="5397" max="5630" width="9" style="3"/>
    <col min="5631" max="5631" width="15.25" style="3" customWidth="1"/>
    <col min="5632" max="5633" width="11" style="3" bestFit="1" customWidth="1"/>
    <col min="5634" max="5634" width="7.875" style="3" customWidth="1"/>
    <col min="5635" max="5635" width="10.5" style="3" bestFit="1" customWidth="1"/>
    <col min="5636" max="5636" width="9.5" style="3" customWidth="1"/>
    <col min="5637" max="5637" width="15.5" style="3" bestFit="1" customWidth="1"/>
    <col min="5638" max="5638" width="11" style="3" bestFit="1" customWidth="1"/>
    <col min="5639" max="5639" width="10.625" style="3" customWidth="1"/>
    <col min="5640" max="5643" width="9" style="3"/>
    <col min="5644" max="5644" width="15.25" style="3" customWidth="1"/>
    <col min="5645" max="5646" width="11" style="3" bestFit="1" customWidth="1"/>
    <col min="5647" max="5647" width="7.875" style="3" customWidth="1"/>
    <col min="5648" max="5648" width="10.5" style="3" bestFit="1" customWidth="1"/>
    <col min="5649" max="5649" width="9.5" style="3" customWidth="1"/>
    <col min="5650" max="5650" width="15.5" style="3" bestFit="1" customWidth="1"/>
    <col min="5651" max="5651" width="11" style="3" bestFit="1" customWidth="1"/>
    <col min="5652" max="5652" width="10.625" style="3" customWidth="1"/>
    <col min="5653" max="5886" width="9" style="3"/>
    <col min="5887" max="5887" width="15.25" style="3" customWidth="1"/>
    <col min="5888" max="5889" width="11" style="3" bestFit="1" customWidth="1"/>
    <col min="5890" max="5890" width="7.875" style="3" customWidth="1"/>
    <col min="5891" max="5891" width="10.5" style="3" bestFit="1" customWidth="1"/>
    <col min="5892" max="5892" width="9.5" style="3" customWidth="1"/>
    <col min="5893" max="5893" width="15.5" style="3" bestFit="1" customWidth="1"/>
    <col min="5894" max="5894" width="11" style="3" bestFit="1" customWidth="1"/>
    <col min="5895" max="5895" width="10.625" style="3" customWidth="1"/>
    <col min="5896" max="5899" width="9" style="3"/>
    <col min="5900" max="5900" width="15.25" style="3" customWidth="1"/>
    <col min="5901" max="5902" width="11" style="3" bestFit="1" customWidth="1"/>
    <col min="5903" max="5903" width="7.875" style="3" customWidth="1"/>
    <col min="5904" max="5904" width="10.5" style="3" bestFit="1" customWidth="1"/>
    <col min="5905" max="5905" width="9.5" style="3" customWidth="1"/>
    <col min="5906" max="5906" width="15.5" style="3" bestFit="1" customWidth="1"/>
    <col min="5907" max="5907" width="11" style="3" bestFit="1" customWidth="1"/>
    <col min="5908" max="5908" width="10.625" style="3" customWidth="1"/>
    <col min="5909" max="6142" width="9" style="3"/>
    <col min="6143" max="6143" width="15.25" style="3" customWidth="1"/>
    <col min="6144" max="6145" width="11" style="3" bestFit="1" customWidth="1"/>
    <col min="6146" max="6146" width="7.875" style="3" customWidth="1"/>
    <col min="6147" max="6147" width="10.5" style="3" bestFit="1" customWidth="1"/>
    <col min="6148" max="6148" width="9.5" style="3" customWidth="1"/>
    <col min="6149" max="6149" width="15.5" style="3" bestFit="1" customWidth="1"/>
    <col min="6150" max="6150" width="11" style="3" bestFit="1" customWidth="1"/>
    <col min="6151" max="6151" width="10.625" style="3" customWidth="1"/>
    <col min="6152" max="6155" width="9" style="3"/>
    <col min="6156" max="6156" width="15.25" style="3" customWidth="1"/>
    <col min="6157" max="6158" width="11" style="3" bestFit="1" customWidth="1"/>
    <col min="6159" max="6159" width="7.875" style="3" customWidth="1"/>
    <col min="6160" max="6160" width="10.5" style="3" bestFit="1" customWidth="1"/>
    <col min="6161" max="6161" width="9.5" style="3" customWidth="1"/>
    <col min="6162" max="6162" width="15.5" style="3" bestFit="1" customWidth="1"/>
    <col min="6163" max="6163" width="11" style="3" bestFit="1" customWidth="1"/>
    <col min="6164" max="6164" width="10.625" style="3" customWidth="1"/>
    <col min="6165" max="6398" width="9" style="3"/>
    <col min="6399" max="6399" width="15.25" style="3" customWidth="1"/>
    <col min="6400" max="6401" width="11" style="3" bestFit="1" customWidth="1"/>
    <col min="6402" max="6402" width="7.875" style="3" customWidth="1"/>
    <col min="6403" max="6403" width="10.5" style="3" bestFit="1" customWidth="1"/>
    <col min="6404" max="6404" width="9.5" style="3" customWidth="1"/>
    <col min="6405" max="6405" width="15.5" style="3" bestFit="1" customWidth="1"/>
    <col min="6406" max="6406" width="11" style="3" bestFit="1" customWidth="1"/>
    <col min="6407" max="6407" width="10.625" style="3" customWidth="1"/>
    <col min="6408" max="6411" width="9" style="3"/>
    <col min="6412" max="6412" width="15.25" style="3" customWidth="1"/>
    <col min="6413" max="6414" width="11" style="3" bestFit="1" customWidth="1"/>
    <col min="6415" max="6415" width="7.875" style="3" customWidth="1"/>
    <col min="6416" max="6416" width="10.5" style="3" bestFit="1" customWidth="1"/>
    <col min="6417" max="6417" width="9.5" style="3" customWidth="1"/>
    <col min="6418" max="6418" width="15.5" style="3" bestFit="1" customWidth="1"/>
    <col min="6419" max="6419" width="11" style="3" bestFit="1" customWidth="1"/>
    <col min="6420" max="6420" width="10.625" style="3" customWidth="1"/>
    <col min="6421" max="6654" width="9" style="3"/>
    <col min="6655" max="6655" width="15.25" style="3" customWidth="1"/>
    <col min="6656" max="6657" width="11" style="3" bestFit="1" customWidth="1"/>
    <col min="6658" max="6658" width="7.875" style="3" customWidth="1"/>
    <col min="6659" max="6659" width="10.5" style="3" bestFit="1" customWidth="1"/>
    <col min="6660" max="6660" width="9.5" style="3" customWidth="1"/>
    <col min="6661" max="6661" width="15.5" style="3" bestFit="1" customWidth="1"/>
    <col min="6662" max="6662" width="11" style="3" bestFit="1" customWidth="1"/>
    <col min="6663" max="6663" width="10.625" style="3" customWidth="1"/>
    <col min="6664" max="6667" width="9" style="3"/>
    <col min="6668" max="6668" width="15.25" style="3" customWidth="1"/>
    <col min="6669" max="6670" width="11" style="3" bestFit="1" customWidth="1"/>
    <col min="6671" max="6671" width="7.875" style="3" customWidth="1"/>
    <col min="6672" max="6672" width="10.5" style="3" bestFit="1" customWidth="1"/>
    <col min="6673" max="6673" width="9.5" style="3" customWidth="1"/>
    <col min="6674" max="6674" width="15.5" style="3" bestFit="1" customWidth="1"/>
    <col min="6675" max="6675" width="11" style="3" bestFit="1" customWidth="1"/>
    <col min="6676" max="6676" width="10.625" style="3" customWidth="1"/>
    <col min="6677" max="6910" width="9" style="3"/>
    <col min="6911" max="6911" width="15.25" style="3" customWidth="1"/>
    <col min="6912" max="6913" width="11" style="3" bestFit="1" customWidth="1"/>
    <col min="6914" max="6914" width="7.875" style="3" customWidth="1"/>
    <col min="6915" max="6915" width="10.5" style="3" bestFit="1" customWidth="1"/>
    <col min="6916" max="6916" width="9.5" style="3" customWidth="1"/>
    <col min="6917" max="6917" width="15.5" style="3" bestFit="1" customWidth="1"/>
    <col min="6918" max="6918" width="11" style="3" bestFit="1" customWidth="1"/>
    <col min="6919" max="6919" width="10.625" style="3" customWidth="1"/>
    <col min="6920" max="6923" width="9" style="3"/>
    <col min="6924" max="6924" width="15.25" style="3" customWidth="1"/>
    <col min="6925" max="6926" width="11" style="3" bestFit="1" customWidth="1"/>
    <col min="6927" max="6927" width="7.875" style="3" customWidth="1"/>
    <col min="6928" max="6928" width="10.5" style="3" bestFit="1" customWidth="1"/>
    <col min="6929" max="6929" width="9.5" style="3" customWidth="1"/>
    <col min="6930" max="6930" width="15.5" style="3" bestFit="1" customWidth="1"/>
    <col min="6931" max="6931" width="11" style="3" bestFit="1" customWidth="1"/>
    <col min="6932" max="6932" width="10.625" style="3" customWidth="1"/>
    <col min="6933" max="7166" width="9" style="3"/>
    <col min="7167" max="7167" width="15.25" style="3" customWidth="1"/>
    <col min="7168" max="7169" width="11" style="3" bestFit="1" customWidth="1"/>
    <col min="7170" max="7170" width="7.875" style="3" customWidth="1"/>
    <col min="7171" max="7171" width="10.5" style="3" bestFit="1" customWidth="1"/>
    <col min="7172" max="7172" width="9.5" style="3" customWidth="1"/>
    <col min="7173" max="7173" width="15.5" style="3" bestFit="1" customWidth="1"/>
    <col min="7174" max="7174" width="11" style="3" bestFit="1" customWidth="1"/>
    <col min="7175" max="7175" width="10.625" style="3" customWidth="1"/>
    <col min="7176" max="7179" width="9" style="3"/>
    <col min="7180" max="7180" width="15.25" style="3" customWidth="1"/>
    <col min="7181" max="7182" width="11" style="3" bestFit="1" customWidth="1"/>
    <col min="7183" max="7183" width="7.875" style="3" customWidth="1"/>
    <col min="7184" max="7184" width="10.5" style="3" bestFit="1" customWidth="1"/>
    <col min="7185" max="7185" width="9.5" style="3" customWidth="1"/>
    <col min="7186" max="7186" width="15.5" style="3" bestFit="1" customWidth="1"/>
    <col min="7187" max="7187" width="11" style="3" bestFit="1" customWidth="1"/>
    <col min="7188" max="7188" width="10.625" style="3" customWidth="1"/>
    <col min="7189" max="7422" width="9" style="3"/>
    <col min="7423" max="7423" width="15.25" style="3" customWidth="1"/>
    <col min="7424" max="7425" width="11" style="3" bestFit="1" customWidth="1"/>
    <col min="7426" max="7426" width="7.875" style="3" customWidth="1"/>
    <col min="7427" max="7427" width="10.5" style="3" bestFit="1" customWidth="1"/>
    <col min="7428" max="7428" width="9.5" style="3" customWidth="1"/>
    <col min="7429" max="7429" width="15.5" style="3" bestFit="1" customWidth="1"/>
    <col min="7430" max="7430" width="11" style="3" bestFit="1" customWidth="1"/>
    <col min="7431" max="7431" width="10.625" style="3" customWidth="1"/>
    <col min="7432" max="7435" width="9" style="3"/>
    <col min="7436" max="7436" width="15.25" style="3" customWidth="1"/>
    <col min="7437" max="7438" width="11" style="3" bestFit="1" customWidth="1"/>
    <col min="7439" max="7439" width="7.875" style="3" customWidth="1"/>
    <col min="7440" max="7440" width="10.5" style="3" bestFit="1" customWidth="1"/>
    <col min="7441" max="7441" width="9.5" style="3" customWidth="1"/>
    <col min="7442" max="7442" width="15.5" style="3" bestFit="1" customWidth="1"/>
    <col min="7443" max="7443" width="11" style="3" bestFit="1" customWidth="1"/>
    <col min="7444" max="7444" width="10.625" style="3" customWidth="1"/>
    <col min="7445" max="7678" width="9" style="3"/>
    <col min="7679" max="7679" width="15.25" style="3" customWidth="1"/>
    <col min="7680" max="7681" width="11" style="3" bestFit="1" customWidth="1"/>
    <col min="7682" max="7682" width="7.875" style="3" customWidth="1"/>
    <col min="7683" max="7683" width="10.5" style="3" bestFit="1" customWidth="1"/>
    <col min="7684" max="7684" width="9.5" style="3" customWidth="1"/>
    <col min="7685" max="7685" width="15.5" style="3" bestFit="1" customWidth="1"/>
    <col min="7686" max="7686" width="11" style="3" bestFit="1" customWidth="1"/>
    <col min="7687" max="7687" width="10.625" style="3" customWidth="1"/>
    <col min="7688" max="7691" width="9" style="3"/>
    <col min="7692" max="7692" width="15.25" style="3" customWidth="1"/>
    <col min="7693" max="7694" width="11" style="3" bestFit="1" customWidth="1"/>
    <col min="7695" max="7695" width="7.875" style="3" customWidth="1"/>
    <col min="7696" max="7696" width="10.5" style="3" bestFit="1" customWidth="1"/>
    <col min="7697" max="7697" width="9.5" style="3" customWidth="1"/>
    <col min="7698" max="7698" width="15.5" style="3" bestFit="1" customWidth="1"/>
    <col min="7699" max="7699" width="11" style="3" bestFit="1" customWidth="1"/>
    <col min="7700" max="7700" width="10.625" style="3" customWidth="1"/>
    <col min="7701" max="7934" width="9" style="3"/>
    <col min="7935" max="7935" width="15.25" style="3" customWidth="1"/>
    <col min="7936" max="7937" width="11" style="3" bestFit="1" customWidth="1"/>
    <col min="7938" max="7938" width="7.875" style="3" customWidth="1"/>
    <col min="7939" max="7939" width="10.5" style="3" bestFit="1" customWidth="1"/>
    <col min="7940" max="7940" width="9.5" style="3" customWidth="1"/>
    <col min="7941" max="7941" width="15.5" style="3" bestFit="1" customWidth="1"/>
    <col min="7942" max="7942" width="11" style="3" bestFit="1" customWidth="1"/>
    <col min="7943" max="7943" width="10.625" style="3" customWidth="1"/>
    <col min="7944" max="7947" width="9" style="3"/>
    <col min="7948" max="7948" width="15.25" style="3" customWidth="1"/>
    <col min="7949" max="7950" width="11" style="3" bestFit="1" customWidth="1"/>
    <col min="7951" max="7951" width="7.875" style="3" customWidth="1"/>
    <col min="7952" max="7952" width="10.5" style="3" bestFit="1" customWidth="1"/>
    <col min="7953" max="7953" width="9.5" style="3" customWidth="1"/>
    <col min="7954" max="7954" width="15.5" style="3" bestFit="1" customWidth="1"/>
    <col min="7955" max="7955" width="11" style="3" bestFit="1" customWidth="1"/>
    <col min="7956" max="7956" width="10.625" style="3" customWidth="1"/>
    <col min="7957" max="8190" width="9" style="3"/>
    <col min="8191" max="8191" width="15.25" style="3" customWidth="1"/>
    <col min="8192" max="8193" width="11" style="3" bestFit="1" customWidth="1"/>
    <col min="8194" max="8194" width="7.875" style="3" customWidth="1"/>
    <col min="8195" max="8195" width="10.5" style="3" bestFit="1" customWidth="1"/>
    <col min="8196" max="8196" width="9.5" style="3" customWidth="1"/>
    <col min="8197" max="8197" width="15.5" style="3" bestFit="1" customWidth="1"/>
    <col min="8198" max="8198" width="11" style="3" bestFit="1" customWidth="1"/>
    <col min="8199" max="8199" width="10.625" style="3" customWidth="1"/>
    <col min="8200" max="8203" width="9" style="3"/>
    <col min="8204" max="8204" width="15.25" style="3" customWidth="1"/>
    <col min="8205" max="8206" width="11" style="3" bestFit="1" customWidth="1"/>
    <col min="8207" max="8207" width="7.875" style="3" customWidth="1"/>
    <col min="8208" max="8208" width="10.5" style="3" bestFit="1" customWidth="1"/>
    <col min="8209" max="8209" width="9.5" style="3" customWidth="1"/>
    <col min="8210" max="8210" width="15.5" style="3" bestFit="1" customWidth="1"/>
    <col min="8211" max="8211" width="11" style="3" bestFit="1" customWidth="1"/>
    <col min="8212" max="8212" width="10.625" style="3" customWidth="1"/>
    <col min="8213" max="8446" width="9" style="3"/>
    <col min="8447" max="8447" width="15.25" style="3" customWidth="1"/>
    <col min="8448" max="8449" width="11" style="3" bestFit="1" customWidth="1"/>
    <col min="8450" max="8450" width="7.875" style="3" customWidth="1"/>
    <col min="8451" max="8451" width="10.5" style="3" bestFit="1" customWidth="1"/>
    <col min="8452" max="8452" width="9.5" style="3" customWidth="1"/>
    <col min="8453" max="8453" width="15.5" style="3" bestFit="1" customWidth="1"/>
    <col min="8454" max="8454" width="11" style="3" bestFit="1" customWidth="1"/>
    <col min="8455" max="8455" width="10.625" style="3" customWidth="1"/>
    <col min="8456" max="8459" width="9" style="3"/>
    <col min="8460" max="8460" width="15.25" style="3" customWidth="1"/>
    <col min="8461" max="8462" width="11" style="3" bestFit="1" customWidth="1"/>
    <col min="8463" max="8463" width="7.875" style="3" customWidth="1"/>
    <col min="8464" max="8464" width="10.5" style="3" bestFit="1" customWidth="1"/>
    <col min="8465" max="8465" width="9.5" style="3" customWidth="1"/>
    <col min="8466" max="8466" width="15.5" style="3" bestFit="1" customWidth="1"/>
    <col min="8467" max="8467" width="11" style="3" bestFit="1" customWidth="1"/>
    <col min="8468" max="8468" width="10.625" style="3" customWidth="1"/>
    <col min="8469" max="8702" width="9" style="3"/>
    <col min="8703" max="8703" width="15.25" style="3" customWidth="1"/>
    <col min="8704" max="8705" width="11" style="3" bestFit="1" customWidth="1"/>
    <col min="8706" max="8706" width="7.875" style="3" customWidth="1"/>
    <col min="8707" max="8707" width="10.5" style="3" bestFit="1" customWidth="1"/>
    <col min="8708" max="8708" width="9.5" style="3" customWidth="1"/>
    <col min="8709" max="8709" width="15.5" style="3" bestFit="1" customWidth="1"/>
    <col min="8710" max="8710" width="11" style="3" bestFit="1" customWidth="1"/>
    <col min="8711" max="8711" width="10.625" style="3" customWidth="1"/>
    <col min="8712" max="8715" width="9" style="3"/>
    <col min="8716" max="8716" width="15.25" style="3" customWidth="1"/>
    <col min="8717" max="8718" width="11" style="3" bestFit="1" customWidth="1"/>
    <col min="8719" max="8719" width="7.875" style="3" customWidth="1"/>
    <col min="8720" max="8720" width="10.5" style="3" bestFit="1" customWidth="1"/>
    <col min="8721" max="8721" width="9.5" style="3" customWidth="1"/>
    <col min="8722" max="8722" width="15.5" style="3" bestFit="1" customWidth="1"/>
    <col min="8723" max="8723" width="11" style="3" bestFit="1" customWidth="1"/>
    <col min="8724" max="8724" width="10.625" style="3" customWidth="1"/>
    <col min="8725" max="8958" width="9" style="3"/>
    <col min="8959" max="8959" width="15.25" style="3" customWidth="1"/>
    <col min="8960" max="8961" width="11" style="3" bestFit="1" customWidth="1"/>
    <col min="8962" max="8962" width="7.875" style="3" customWidth="1"/>
    <col min="8963" max="8963" width="10.5" style="3" bestFit="1" customWidth="1"/>
    <col min="8964" max="8964" width="9.5" style="3" customWidth="1"/>
    <col min="8965" max="8965" width="15.5" style="3" bestFit="1" customWidth="1"/>
    <col min="8966" max="8966" width="11" style="3" bestFit="1" customWidth="1"/>
    <col min="8967" max="8967" width="10.625" style="3" customWidth="1"/>
    <col min="8968" max="8971" width="9" style="3"/>
    <col min="8972" max="8972" width="15.25" style="3" customWidth="1"/>
    <col min="8973" max="8974" width="11" style="3" bestFit="1" customWidth="1"/>
    <col min="8975" max="8975" width="7.875" style="3" customWidth="1"/>
    <col min="8976" max="8976" width="10.5" style="3" bestFit="1" customWidth="1"/>
    <col min="8977" max="8977" width="9.5" style="3" customWidth="1"/>
    <col min="8978" max="8978" width="15.5" style="3" bestFit="1" customWidth="1"/>
    <col min="8979" max="8979" width="11" style="3" bestFit="1" customWidth="1"/>
    <col min="8980" max="8980" width="10.625" style="3" customWidth="1"/>
    <col min="8981" max="9214" width="9" style="3"/>
    <col min="9215" max="9215" width="15.25" style="3" customWidth="1"/>
    <col min="9216" max="9217" width="11" style="3" bestFit="1" customWidth="1"/>
    <col min="9218" max="9218" width="7.875" style="3" customWidth="1"/>
    <col min="9219" max="9219" width="10.5" style="3" bestFit="1" customWidth="1"/>
    <col min="9220" max="9220" width="9.5" style="3" customWidth="1"/>
    <col min="9221" max="9221" width="15.5" style="3" bestFit="1" customWidth="1"/>
    <col min="9222" max="9222" width="11" style="3" bestFit="1" customWidth="1"/>
    <col min="9223" max="9223" width="10.625" style="3" customWidth="1"/>
    <col min="9224" max="9227" width="9" style="3"/>
    <col min="9228" max="9228" width="15.25" style="3" customWidth="1"/>
    <col min="9229" max="9230" width="11" style="3" bestFit="1" customWidth="1"/>
    <col min="9231" max="9231" width="7.875" style="3" customWidth="1"/>
    <col min="9232" max="9232" width="10.5" style="3" bestFit="1" customWidth="1"/>
    <col min="9233" max="9233" width="9.5" style="3" customWidth="1"/>
    <col min="9234" max="9234" width="15.5" style="3" bestFit="1" customWidth="1"/>
    <col min="9235" max="9235" width="11" style="3" bestFit="1" customWidth="1"/>
    <col min="9236" max="9236" width="10.625" style="3" customWidth="1"/>
    <col min="9237" max="9470" width="9" style="3"/>
    <col min="9471" max="9471" width="15.25" style="3" customWidth="1"/>
    <col min="9472" max="9473" width="11" style="3" bestFit="1" customWidth="1"/>
    <col min="9474" max="9474" width="7.875" style="3" customWidth="1"/>
    <col min="9475" max="9475" width="10.5" style="3" bestFit="1" customWidth="1"/>
    <col min="9476" max="9476" width="9.5" style="3" customWidth="1"/>
    <col min="9477" max="9477" width="15.5" style="3" bestFit="1" customWidth="1"/>
    <col min="9478" max="9478" width="11" style="3" bestFit="1" customWidth="1"/>
    <col min="9479" max="9479" width="10.625" style="3" customWidth="1"/>
    <col min="9480" max="9483" width="9" style="3"/>
    <col min="9484" max="9484" width="15.25" style="3" customWidth="1"/>
    <col min="9485" max="9486" width="11" style="3" bestFit="1" customWidth="1"/>
    <col min="9487" max="9487" width="7.875" style="3" customWidth="1"/>
    <col min="9488" max="9488" width="10.5" style="3" bestFit="1" customWidth="1"/>
    <col min="9489" max="9489" width="9.5" style="3" customWidth="1"/>
    <col min="9490" max="9490" width="15.5" style="3" bestFit="1" customWidth="1"/>
    <col min="9491" max="9491" width="11" style="3" bestFit="1" customWidth="1"/>
    <col min="9492" max="9492" width="10.625" style="3" customWidth="1"/>
    <col min="9493" max="9726" width="9" style="3"/>
    <col min="9727" max="9727" width="15.25" style="3" customWidth="1"/>
    <col min="9728" max="9729" width="11" style="3" bestFit="1" customWidth="1"/>
    <col min="9730" max="9730" width="7.875" style="3" customWidth="1"/>
    <col min="9731" max="9731" width="10.5" style="3" bestFit="1" customWidth="1"/>
    <col min="9732" max="9732" width="9.5" style="3" customWidth="1"/>
    <col min="9733" max="9733" width="15.5" style="3" bestFit="1" customWidth="1"/>
    <col min="9734" max="9734" width="11" style="3" bestFit="1" customWidth="1"/>
    <col min="9735" max="9735" width="10.625" style="3" customWidth="1"/>
    <col min="9736" max="9739" width="9" style="3"/>
    <col min="9740" max="9740" width="15.25" style="3" customWidth="1"/>
    <col min="9741" max="9742" width="11" style="3" bestFit="1" customWidth="1"/>
    <col min="9743" max="9743" width="7.875" style="3" customWidth="1"/>
    <col min="9744" max="9744" width="10.5" style="3" bestFit="1" customWidth="1"/>
    <col min="9745" max="9745" width="9.5" style="3" customWidth="1"/>
    <col min="9746" max="9746" width="15.5" style="3" bestFit="1" customWidth="1"/>
    <col min="9747" max="9747" width="11" style="3" bestFit="1" customWidth="1"/>
    <col min="9748" max="9748" width="10.625" style="3" customWidth="1"/>
    <col min="9749" max="9982" width="9" style="3"/>
    <col min="9983" max="9983" width="15.25" style="3" customWidth="1"/>
    <col min="9984" max="9985" width="11" style="3" bestFit="1" customWidth="1"/>
    <col min="9986" max="9986" width="7.875" style="3" customWidth="1"/>
    <col min="9987" max="9987" width="10.5" style="3" bestFit="1" customWidth="1"/>
    <col min="9988" max="9988" width="9.5" style="3" customWidth="1"/>
    <col min="9989" max="9989" width="15.5" style="3" bestFit="1" customWidth="1"/>
    <col min="9990" max="9990" width="11" style="3" bestFit="1" customWidth="1"/>
    <col min="9991" max="9991" width="10.625" style="3" customWidth="1"/>
    <col min="9992" max="9995" width="9" style="3"/>
    <col min="9996" max="9996" width="15.25" style="3" customWidth="1"/>
    <col min="9997" max="9998" width="11" style="3" bestFit="1" customWidth="1"/>
    <col min="9999" max="9999" width="7.875" style="3" customWidth="1"/>
    <col min="10000" max="10000" width="10.5" style="3" bestFit="1" customWidth="1"/>
    <col min="10001" max="10001" width="9.5" style="3" customWidth="1"/>
    <col min="10002" max="10002" width="15.5" style="3" bestFit="1" customWidth="1"/>
    <col min="10003" max="10003" width="11" style="3" bestFit="1" customWidth="1"/>
    <col min="10004" max="10004" width="10.625" style="3" customWidth="1"/>
    <col min="10005" max="10238" width="9" style="3"/>
    <col min="10239" max="10239" width="15.25" style="3" customWidth="1"/>
    <col min="10240" max="10241" width="11" style="3" bestFit="1" customWidth="1"/>
    <col min="10242" max="10242" width="7.875" style="3" customWidth="1"/>
    <col min="10243" max="10243" width="10.5" style="3" bestFit="1" customWidth="1"/>
    <col min="10244" max="10244" width="9.5" style="3" customWidth="1"/>
    <col min="10245" max="10245" width="15.5" style="3" bestFit="1" customWidth="1"/>
    <col min="10246" max="10246" width="11" style="3" bestFit="1" customWidth="1"/>
    <col min="10247" max="10247" width="10.625" style="3" customWidth="1"/>
    <col min="10248" max="10251" width="9" style="3"/>
    <col min="10252" max="10252" width="15.25" style="3" customWidth="1"/>
    <col min="10253" max="10254" width="11" style="3" bestFit="1" customWidth="1"/>
    <col min="10255" max="10255" width="7.875" style="3" customWidth="1"/>
    <col min="10256" max="10256" width="10.5" style="3" bestFit="1" customWidth="1"/>
    <col min="10257" max="10257" width="9.5" style="3" customWidth="1"/>
    <col min="10258" max="10258" width="15.5" style="3" bestFit="1" customWidth="1"/>
    <col min="10259" max="10259" width="11" style="3" bestFit="1" customWidth="1"/>
    <col min="10260" max="10260" width="10.625" style="3" customWidth="1"/>
    <col min="10261" max="10494" width="9" style="3"/>
    <col min="10495" max="10495" width="15.25" style="3" customWidth="1"/>
    <col min="10496" max="10497" width="11" style="3" bestFit="1" customWidth="1"/>
    <col min="10498" max="10498" width="7.875" style="3" customWidth="1"/>
    <col min="10499" max="10499" width="10.5" style="3" bestFit="1" customWidth="1"/>
    <col min="10500" max="10500" width="9.5" style="3" customWidth="1"/>
    <col min="10501" max="10501" width="15.5" style="3" bestFit="1" customWidth="1"/>
    <col min="10502" max="10502" width="11" style="3" bestFit="1" customWidth="1"/>
    <col min="10503" max="10503" width="10.625" style="3" customWidth="1"/>
    <col min="10504" max="10507" width="9" style="3"/>
    <col min="10508" max="10508" width="15.25" style="3" customWidth="1"/>
    <col min="10509" max="10510" width="11" style="3" bestFit="1" customWidth="1"/>
    <col min="10511" max="10511" width="7.875" style="3" customWidth="1"/>
    <col min="10512" max="10512" width="10.5" style="3" bestFit="1" customWidth="1"/>
    <col min="10513" max="10513" width="9.5" style="3" customWidth="1"/>
    <col min="10514" max="10514" width="15.5" style="3" bestFit="1" customWidth="1"/>
    <col min="10515" max="10515" width="11" style="3" bestFit="1" customWidth="1"/>
    <col min="10516" max="10516" width="10.625" style="3" customWidth="1"/>
    <col min="10517" max="10750" width="9" style="3"/>
    <col min="10751" max="10751" width="15.25" style="3" customWidth="1"/>
    <col min="10752" max="10753" width="11" style="3" bestFit="1" customWidth="1"/>
    <col min="10754" max="10754" width="7.875" style="3" customWidth="1"/>
    <col min="10755" max="10755" width="10.5" style="3" bestFit="1" customWidth="1"/>
    <col min="10756" max="10756" width="9.5" style="3" customWidth="1"/>
    <col min="10757" max="10757" width="15.5" style="3" bestFit="1" customWidth="1"/>
    <col min="10758" max="10758" width="11" style="3" bestFit="1" customWidth="1"/>
    <col min="10759" max="10759" width="10.625" style="3" customWidth="1"/>
    <col min="10760" max="10763" width="9" style="3"/>
    <col min="10764" max="10764" width="15.25" style="3" customWidth="1"/>
    <col min="10765" max="10766" width="11" style="3" bestFit="1" customWidth="1"/>
    <col min="10767" max="10767" width="7.875" style="3" customWidth="1"/>
    <col min="10768" max="10768" width="10.5" style="3" bestFit="1" customWidth="1"/>
    <col min="10769" max="10769" width="9.5" style="3" customWidth="1"/>
    <col min="10770" max="10770" width="15.5" style="3" bestFit="1" customWidth="1"/>
    <col min="10771" max="10771" width="11" style="3" bestFit="1" customWidth="1"/>
    <col min="10772" max="10772" width="10.625" style="3" customWidth="1"/>
    <col min="10773" max="11006" width="9" style="3"/>
    <col min="11007" max="11007" width="15.25" style="3" customWidth="1"/>
    <col min="11008" max="11009" width="11" style="3" bestFit="1" customWidth="1"/>
    <col min="11010" max="11010" width="7.875" style="3" customWidth="1"/>
    <col min="11011" max="11011" width="10.5" style="3" bestFit="1" customWidth="1"/>
    <col min="11012" max="11012" width="9.5" style="3" customWidth="1"/>
    <col min="11013" max="11013" width="15.5" style="3" bestFit="1" customWidth="1"/>
    <col min="11014" max="11014" width="11" style="3" bestFit="1" customWidth="1"/>
    <col min="11015" max="11015" width="10.625" style="3" customWidth="1"/>
    <col min="11016" max="11019" width="9" style="3"/>
    <col min="11020" max="11020" width="15.25" style="3" customWidth="1"/>
    <col min="11021" max="11022" width="11" style="3" bestFit="1" customWidth="1"/>
    <col min="11023" max="11023" width="7.875" style="3" customWidth="1"/>
    <col min="11024" max="11024" width="10.5" style="3" bestFit="1" customWidth="1"/>
    <col min="11025" max="11025" width="9.5" style="3" customWidth="1"/>
    <col min="11026" max="11026" width="15.5" style="3" bestFit="1" customWidth="1"/>
    <col min="11027" max="11027" width="11" style="3" bestFit="1" customWidth="1"/>
    <col min="11028" max="11028" width="10.625" style="3" customWidth="1"/>
    <col min="11029" max="11262" width="9" style="3"/>
    <col min="11263" max="11263" width="15.25" style="3" customWidth="1"/>
    <col min="11264" max="11265" width="11" style="3" bestFit="1" customWidth="1"/>
    <col min="11266" max="11266" width="7.875" style="3" customWidth="1"/>
    <col min="11267" max="11267" width="10.5" style="3" bestFit="1" customWidth="1"/>
    <col min="11268" max="11268" width="9.5" style="3" customWidth="1"/>
    <col min="11269" max="11269" width="15.5" style="3" bestFit="1" customWidth="1"/>
    <col min="11270" max="11270" width="11" style="3" bestFit="1" customWidth="1"/>
    <col min="11271" max="11271" width="10.625" style="3" customWidth="1"/>
    <col min="11272" max="11275" width="9" style="3"/>
    <col min="11276" max="11276" width="15.25" style="3" customWidth="1"/>
    <col min="11277" max="11278" width="11" style="3" bestFit="1" customWidth="1"/>
    <col min="11279" max="11279" width="7.875" style="3" customWidth="1"/>
    <col min="11280" max="11280" width="10.5" style="3" bestFit="1" customWidth="1"/>
    <col min="11281" max="11281" width="9.5" style="3" customWidth="1"/>
    <col min="11282" max="11282" width="15.5" style="3" bestFit="1" customWidth="1"/>
    <col min="11283" max="11283" width="11" style="3" bestFit="1" customWidth="1"/>
    <col min="11284" max="11284" width="10.625" style="3" customWidth="1"/>
    <col min="11285" max="11518" width="9" style="3"/>
    <col min="11519" max="11519" width="15.25" style="3" customWidth="1"/>
    <col min="11520" max="11521" width="11" style="3" bestFit="1" customWidth="1"/>
    <col min="11522" max="11522" width="7.875" style="3" customWidth="1"/>
    <col min="11523" max="11523" width="10.5" style="3" bestFit="1" customWidth="1"/>
    <col min="11524" max="11524" width="9.5" style="3" customWidth="1"/>
    <col min="11525" max="11525" width="15.5" style="3" bestFit="1" customWidth="1"/>
    <col min="11526" max="11526" width="11" style="3" bestFit="1" customWidth="1"/>
    <col min="11527" max="11527" width="10.625" style="3" customWidth="1"/>
    <col min="11528" max="11531" width="9" style="3"/>
    <col min="11532" max="11532" width="15.25" style="3" customWidth="1"/>
    <col min="11533" max="11534" width="11" style="3" bestFit="1" customWidth="1"/>
    <col min="11535" max="11535" width="7.875" style="3" customWidth="1"/>
    <col min="11536" max="11536" width="10.5" style="3" bestFit="1" customWidth="1"/>
    <col min="11537" max="11537" width="9.5" style="3" customWidth="1"/>
    <col min="11538" max="11538" width="15.5" style="3" bestFit="1" customWidth="1"/>
    <col min="11539" max="11539" width="11" style="3" bestFit="1" customWidth="1"/>
    <col min="11540" max="11540" width="10.625" style="3" customWidth="1"/>
    <col min="11541" max="11774" width="9" style="3"/>
    <col min="11775" max="11775" width="15.25" style="3" customWidth="1"/>
    <col min="11776" max="11777" width="11" style="3" bestFit="1" customWidth="1"/>
    <col min="11778" max="11778" width="7.875" style="3" customWidth="1"/>
    <col min="11779" max="11779" width="10.5" style="3" bestFit="1" customWidth="1"/>
    <col min="11780" max="11780" width="9.5" style="3" customWidth="1"/>
    <col min="11781" max="11781" width="15.5" style="3" bestFit="1" customWidth="1"/>
    <col min="11782" max="11782" width="11" style="3" bestFit="1" customWidth="1"/>
    <col min="11783" max="11783" width="10.625" style="3" customWidth="1"/>
    <col min="11784" max="11787" width="9" style="3"/>
    <col min="11788" max="11788" width="15.25" style="3" customWidth="1"/>
    <col min="11789" max="11790" width="11" style="3" bestFit="1" customWidth="1"/>
    <col min="11791" max="11791" width="7.875" style="3" customWidth="1"/>
    <col min="11792" max="11792" width="10.5" style="3" bestFit="1" customWidth="1"/>
    <col min="11793" max="11793" width="9.5" style="3" customWidth="1"/>
    <col min="11794" max="11794" width="15.5" style="3" bestFit="1" customWidth="1"/>
    <col min="11795" max="11795" width="11" style="3" bestFit="1" customWidth="1"/>
    <col min="11796" max="11796" width="10.625" style="3" customWidth="1"/>
    <col min="11797" max="12030" width="9" style="3"/>
    <col min="12031" max="12031" width="15.25" style="3" customWidth="1"/>
    <col min="12032" max="12033" width="11" style="3" bestFit="1" customWidth="1"/>
    <col min="12034" max="12034" width="7.875" style="3" customWidth="1"/>
    <col min="12035" max="12035" width="10.5" style="3" bestFit="1" customWidth="1"/>
    <col min="12036" max="12036" width="9.5" style="3" customWidth="1"/>
    <col min="12037" max="12037" width="15.5" style="3" bestFit="1" customWidth="1"/>
    <col min="12038" max="12038" width="11" style="3" bestFit="1" customWidth="1"/>
    <col min="12039" max="12039" width="10.625" style="3" customWidth="1"/>
    <col min="12040" max="12043" width="9" style="3"/>
    <col min="12044" max="12044" width="15.25" style="3" customWidth="1"/>
    <col min="12045" max="12046" width="11" style="3" bestFit="1" customWidth="1"/>
    <col min="12047" max="12047" width="7.875" style="3" customWidth="1"/>
    <col min="12048" max="12048" width="10.5" style="3" bestFit="1" customWidth="1"/>
    <col min="12049" max="12049" width="9.5" style="3" customWidth="1"/>
    <col min="12050" max="12050" width="15.5" style="3" bestFit="1" customWidth="1"/>
    <col min="12051" max="12051" width="11" style="3" bestFit="1" customWidth="1"/>
    <col min="12052" max="12052" width="10.625" style="3" customWidth="1"/>
    <col min="12053" max="12286" width="9" style="3"/>
    <col min="12287" max="12287" width="15.25" style="3" customWidth="1"/>
    <col min="12288" max="12289" width="11" style="3" bestFit="1" customWidth="1"/>
    <col min="12290" max="12290" width="7.875" style="3" customWidth="1"/>
    <col min="12291" max="12291" width="10.5" style="3" bestFit="1" customWidth="1"/>
    <col min="12292" max="12292" width="9.5" style="3" customWidth="1"/>
    <col min="12293" max="12293" width="15.5" style="3" bestFit="1" customWidth="1"/>
    <col min="12294" max="12294" width="11" style="3" bestFit="1" customWidth="1"/>
    <col min="12295" max="12295" width="10.625" style="3" customWidth="1"/>
    <col min="12296" max="12299" width="9" style="3"/>
    <col min="12300" max="12300" width="15.25" style="3" customWidth="1"/>
    <col min="12301" max="12302" width="11" style="3" bestFit="1" customWidth="1"/>
    <col min="12303" max="12303" width="7.875" style="3" customWidth="1"/>
    <col min="12304" max="12304" width="10.5" style="3" bestFit="1" customWidth="1"/>
    <col min="12305" max="12305" width="9.5" style="3" customWidth="1"/>
    <col min="12306" max="12306" width="15.5" style="3" bestFit="1" customWidth="1"/>
    <col min="12307" max="12307" width="11" style="3" bestFit="1" customWidth="1"/>
    <col min="12308" max="12308" width="10.625" style="3" customWidth="1"/>
    <col min="12309" max="12542" width="9" style="3"/>
    <col min="12543" max="12543" width="15.25" style="3" customWidth="1"/>
    <col min="12544" max="12545" width="11" style="3" bestFit="1" customWidth="1"/>
    <col min="12546" max="12546" width="7.875" style="3" customWidth="1"/>
    <col min="12547" max="12547" width="10.5" style="3" bestFit="1" customWidth="1"/>
    <col min="12548" max="12548" width="9.5" style="3" customWidth="1"/>
    <col min="12549" max="12549" width="15.5" style="3" bestFit="1" customWidth="1"/>
    <col min="12550" max="12550" width="11" style="3" bestFit="1" customWidth="1"/>
    <col min="12551" max="12551" width="10.625" style="3" customWidth="1"/>
    <col min="12552" max="12555" width="9" style="3"/>
    <col min="12556" max="12556" width="15.25" style="3" customWidth="1"/>
    <col min="12557" max="12558" width="11" style="3" bestFit="1" customWidth="1"/>
    <col min="12559" max="12559" width="7.875" style="3" customWidth="1"/>
    <col min="12560" max="12560" width="10.5" style="3" bestFit="1" customWidth="1"/>
    <col min="12561" max="12561" width="9.5" style="3" customWidth="1"/>
    <col min="12562" max="12562" width="15.5" style="3" bestFit="1" customWidth="1"/>
    <col min="12563" max="12563" width="11" style="3" bestFit="1" customWidth="1"/>
    <col min="12564" max="12564" width="10.625" style="3" customWidth="1"/>
    <col min="12565" max="12798" width="9" style="3"/>
    <col min="12799" max="12799" width="15.25" style="3" customWidth="1"/>
    <col min="12800" max="12801" width="11" style="3" bestFit="1" customWidth="1"/>
    <col min="12802" max="12802" width="7.875" style="3" customWidth="1"/>
    <col min="12803" max="12803" width="10.5" style="3" bestFit="1" customWidth="1"/>
    <col min="12804" max="12804" width="9.5" style="3" customWidth="1"/>
    <col min="12805" max="12805" width="15.5" style="3" bestFit="1" customWidth="1"/>
    <col min="12806" max="12806" width="11" style="3" bestFit="1" customWidth="1"/>
    <col min="12807" max="12807" width="10.625" style="3" customWidth="1"/>
    <col min="12808" max="12811" width="9" style="3"/>
    <col min="12812" max="12812" width="15.25" style="3" customWidth="1"/>
    <col min="12813" max="12814" width="11" style="3" bestFit="1" customWidth="1"/>
    <col min="12815" max="12815" width="7.875" style="3" customWidth="1"/>
    <col min="12816" max="12816" width="10.5" style="3" bestFit="1" customWidth="1"/>
    <col min="12817" max="12817" width="9.5" style="3" customWidth="1"/>
    <col min="12818" max="12818" width="15.5" style="3" bestFit="1" customWidth="1"/>
    <col min="12819" max="12819" width="11" style="3" bestFit="1" customWidth="1"/>
    <col min="12820" max="12820" width="10.625" style="3" customWidth="1"/>
    <col min="12821" max="13054" width="9" style="3"/>
    <col min="13055" max="13055" width="15.25" style="3" customWidth="1"/>
    <col min="13056" max="13057" width="11" style="3" bestFit="1" customWidth="1"/>
    <col min="13058" max="13058" width="7.875" style="3" customWidth="1"/>
    <col min="13059" max="13059" width="10.5" style="3" bestFit="1" customWidth="1"/>
    <col min="13060" max="13060" width="9.5" style="3" customWidth="1"/>
    <col min="13061" max="13061" width="15.5" style="3" bestFit="1" customWidth="1"/>
    <col min="13062" max="13062" width="11" style="3" bestFit="1" customWidth="1"/>
    <col min="13063" max="13063" width="10.625" style="3" customWidth="1"/>
    <col min="13064" max="13067" width="9" style="3"/>
    <col min="13068" max="13068" width="15.25" style="3" customWidth="1"/>
    <col min="13069" max="13070" width="11" style="3" bestFit="1" customWidth="1"/>
    <col min="13071" max="13071" width="7.875" style="3" customWidth="1"/>
    <col min="13072" max="13072" width="10.5" style="3" bestFit="1" customWidth="1"/>
    <col min="13073" max="13073" width="9.5" style="3" customWidth="1"/>
    <col min="13074" max="13074" width="15.5" style="3" bestFit="1" customWidth="1"/>
    <col min="13075" max="13075" width="11" style="3" bestFit="1" customWidth="1"/>
    <col min="13076" max="13076" width="10.625" style="3" customWidth="1"/>
    <col min="13077" max="13310" width="9" style="3"/>
    <col min="13311" max="13311" width="15.25" style="3" customWidth="1"/>
    <col min="13312" max="13313" width="11" style="3" bestFit="1" customWidth="1"/>
    <col min="13314" max="13314" width="7.875" style="3" customWidth="1"/>
    <col min="13315" max="13315" width="10.5" style="3" bestFit="1" customWidth="1"/>
    <col min="13316" max="13316" width="9.5" style="3" customWidth="1"/>
    <col min="13317" max="13317" width="15.5" style="3" bestFit="1" customWidth="1"/>
    <col min="13318" max="13318" width="11" style="3" bestFit="1" customWidth="1"/>
    <col min="13319" max="13319" width="10.625" style="3" customWidth="1"/>
    <col min="13320" max="13323" width="9" style="3"/>
    <col min="13324" max="13324" width="15.25" style="3" customWidth="1"/>
    <col min="13325" max="13326" width="11" style="3" bestFit="1" customWidth="1"/>
    <col min="13327" max="13327" width="7.875" style="3" customWidth="1"/>
    <col min="13328" max="13328" width="10.5" style="3" bestFit="1" customWidth="1"/>
    <col min="13329" max="13329" width="9.5" style="3" customWidth="1"/>
    <col min="13330" max="13330" width="15.5" style="3" bestFit="1" customWidth="1"/>
    <col min="13331" max="13331" width="11" style="3" bestFit="1" customWidth="1"/>
    <col min="13332" max="13332" width="10.625" style="3" customWidth="1"/>
    <col min="13333" max="13566" width="9" style="3"/>
    <col min="13567" max="13567" width="15.25" style="3" customWidth="1"/>
    <col min="13568" max="13569" width="11" style="3" bestFit="1" customWidth="1"/>
    <col min="13570" max="13570" width="7.875" style="3" customWidth="1"/>
    <col min="13571" max="13571" width="10.5" style="3" bestFit="1" customWidth="1"/>
    <col min="13572" max="13572" width="9.5" style="3" customWidth="1"/>
    <col min="13573" max="13573" width="15.5" style="3" bestFit="1" customWidth="1"/>
    <col min="13574" max="13574" width="11" style="3" bestFit="1" customWidth="1"/>
    <col min="13575" max="13575" width="10.625" style="3" customWidth="1"/>
    <col min="13576" max="13579" width="9" style="3"/>
    <col min="13580" max="13580" width="15.25" style="3" customWidth="1"/>
    <col min="13581" max="13582" width="11" style="3" bestFit="1" customWidth="1"/>
    <col min="13583" max="13583" width="7.875" style="3" customWidth="1"/>
    <col min="13584" max="13584" width="10.5" style="3" bestFit="1" customWidth="1"/>
    <col min="13585" max="13585" width="9.5" style="3" customWidth="1"/>
    <col min="13586" max="13586" width="15.5" style="3" bestFit="1" customWidth="1"/>
    <col min="13587" max="13587" width="11" style="3" bestFit="1" customWidth="1"/>
    <col min="13588" max="13588" width="10.625" style="3" customWidth="1"/>
    <col min="13589" max="13822" width="9" style="3"/>
    <col min="13823" max="13823" width="15.25" style="3" customWidth="1"/>
    <col min="13824" max="13825" width="11" style="3" bestFit="1" customWidth="1"/>
    <col min="13826" max="13826" width="7.875" style="3" customWidth="1"/>
    <col min="13827" max="13827" width="10.5" style="3" bestFit="1" customWidth="1"/>
    <col min="13828" max="13828" width="9.5" style="3" customWidth="1"/>
    <col min="13829" max="13829" width="15.5" style="3" bestFit="1" customWidth="1"/>
    <col min="13830" max="13830" width="11" style="3" bestFit="1" customWidth="1"/>
    <col min="13831" max="13831" width="10.625" style="3" customWidth="1"/>
    <col min="13832" max="13835" width="9" style="3"/>
    <col min="13836" max="13836" width="15.25" style="3" customWidth="1"/>
    <col min="13837" max="13838" width="11" style="3" bestFit="1" customWidth="1"/>
    <col min="13839" max="13839" width="7.875" style="3" customWidth="1"/>
    <col min="13840" max="13840" width="10.5" style="3" bestFit="1" customWidth="1"/>
    <col min="13841" max="13841" width="9.5" style="3" customWidth="1"/>
    <col min="13842" max="13842" width="15.5" style="3" bestFit="1" customWidth="1"/>
    <col min="13843" max="13843" width="11" style="3" bestFit="1" customWidth="1"/>
    <col min="13844" max="13844" width="10.625" style="3" customWidth="1"/>
    <col min="13845" max="14078" width="9" style="3"/>
    <col min="14079" max="14079" width="15.25" style="3" customWidth="1"/>
    <col min="14080" max="14081" width="11" style="3" bestFit="1" customWidth="1"/>
    <col min="14082" max="14082" width="7.875" style="3" customWidth="1"/>
    <col min="14083" max="14083" width="10.5" style="3" bestFit="1" customWidth="1"/>
    <col min="14084" max="14084" width="9.5" style="3" customWidth="1"/>
    <col min="14085" max="14085" width="15.5" style="3" bestFit="1" customWidth="1"/>
    <col min="14086" max="14086" width="11" style="3" bestFit="1" customWidth="1"/>
    <col min="14087" max="14087" width="10.625" style="3" customWidth="1"/>
    <col min="14088" max="14091" width="9" style="3"/>
    <col min="14092" max="14092" width="15.25" style="3" customWidth="1"/>
    <col min="14093" max="14094" width="11" style="3" bestFit="1" customWidth="1"/>
    <col min="14095" max="14095" width="7.875" style="3" customWidth="1"/>
    <col min="14096" max="14096" width="10.5" style="3" bestFit="1" customWidth="1"/>
    <col min="14097" max="14097" width="9.5" style="3" customWidth="1"/>
    <col min="14098" max="14098" width="15.5" style="3" bestFit="1" customWidth="1"/>
    <col min="14099" max="14099" width="11" style="3" bestFit="1" customWidth="1"/>
    <col min="14100" max="14100" width="10.625" style="3" customWidth="1"/>
    <col min="14101" max="14334" width="9" style="3"/>
    <col min="14335" max="14335" width="15.25" style="3" customWidth="1"/>
    <col min="14336" max="14337" width="11" style="3" bestFit="1" customWidth="1"/>
    <col min="14338" max="14338" width="7.875" style="3" customWidth="1"/>
    <col min="14339" max="14339" width="10.5" style="3" bestFit="1" customWidth="1"/>
    <col min="14340" max="14340" width="9.5" style="3" customWidth="1"/>
    <col min="14341" max="14341" width="15.5" style="3" bestFit="1" customWidth="1"/>
    <col min="14342" max="14342" width="11" style="3" bestFit="1" customWidth="1"/>
    <col min="14343" max="14343" width="10.625" style="3" customWidth="1"/>
    <col min="14344" max="14347" width="9" style="3"/>
    <col min="14348" max="14348" width="15.25" style="3" customWidth="1"/>
    <col min="14349" max="14350" width="11" style="3" bestFit="1" customWidth="1"/>
    <col min="14351" max="14351" width="7.875" style="3" customWidth="1"/>
    <col min="14352" max="14352" width="10.5" style="3" bestFit="1" customWidth="1"/>
    <col min="14353" max="14353" width="9.5" style="3" customWidth="1"/>
    <col min="14354" max="14354" width="15.5" style="3" bestFit="1" customWidth="1"/>
    <col min="14355" max="14355" width="11" style="3" bestFit="1" customWidth="1"/>
    <col min="14356" max="14356" width="10.625" style="3" customWidth="1"/>
    <col min="14357" max="14590" width="9" style="3"/>
    <col min="14591" max="14591" width="15.25" style="3" customWidth="1"/>
    <col min="14592" max="14593" width="11" style="3" bestFit="1" customWidth="1"/>
    <col min="14594" max="14594" width="7.875" style="3" customWidth="1"/>
    <col min="14595" max="14595" width="10.5" style="3" bestFit="1" customWidth="1"/>
    <col min="14596" max="14596" width="9.5" style="3" customWidth="1"/>
    <col min="14597" max="14597" width="15.5" style="3" bestFit="1" customWidth="1"/>
    <col min="14598" max="14598" width="11" style="3" bestFit="1" customWidth="1"/>
    <col min="14599" max="14599" width="10.625" style="3" customWidth="1"/>
    <col min="14600" max="14603" width="9" style="3"/>
    <col min="14604" max="14604" width="15.25" style="3" customWidth="1"/>
    <col min="14605" max="14606" width="11" style="3" bestFit="1" customWidth="1"/>
    <col min="14607" max="14607" width="7.875" style="3" customWidth="1"/>
    <col min="14608" max="14608" width="10.5" style="3" bestFit="1" customWidth="1"/>
    <col min="14609" max="14609" width="9.5" style="3" customWidth="1"/>
    <col min="14610" max="14610" width="15.5" style="3" bestFit="1" customWidth="1"/>
    <col min="14611" max="14611" width="11" style="3" bestFit="1" customWidth="1"/>
    <col min="14612" max="14612" width="10.625" style="3" customWidth="1"/>
    <col min="14613" max="14846" width="9" style="3"/>
    <col min="14847" max="14847" width="15.25" style="3" customWidth="1"/>
    <col min="14848" max="14849" width="11" style="3" bestFit="1" customWidth="1"/>
    <col min="14850" max="14850" width="7.875" style="3" customWidth="1"/>
    <col min="14851" max="14851" width="10.5" style="3" bestFit="1" customWidth="1"/>
    <col min="14852" max="14852" width="9.5" style="3" customWidth="1"/>
    <col min="14853" max="14853" width="15.5" style="3" bestFit="1" customWidth="1"/>
    <col min="14854" max="14854" width="11" style="3" bestFit="1" customWidth="1"/>
    <col min="14855" max="14855" width="10.625" style="3" customWidth="1"/>
    <col min="14856" max="14859" width="9" style="3"/>
    <col min="14860" max="14860" width="15.25" style="3" customWidth="1"/>
    <col min="14861" max="14862" width="11" style="3" bestFit="1" customWidth="1"/>
    <col min="14863" max="14863" width="7.875" style="3" customWidth="1"/>
    <col min="14864" max="14864" width="10.5" style="3" bestFit="1" customWidth="1"/>
    <col min="14865" max="14865" width="9.5" style="3" customWidth="1"/>
    <col min="14866" max="14866" width="15.5" style="3" bestFit="1" customWidth="1"/>
    <col min="14867" max="14867" width="11" style="3" bestFit="1" customWidth="1"/>
    <col min="14868" max="14868" width="10.625" style="3" customWidth="1"/>
    <col min="14869" max="15102" width="9" style="3"/>
    <col min="15103" max="15103" width="15.25" style="3" customWidth="1"/>
    <col min="15104" max="15105" width="11" style="3" bestFit="1" customWidth="1"/>
    <col min="15106" max="15106" width="7.875" style="3" customWidth="1"/>
    <col min="15107" max="15107" width="10.5" style="3" bestFit="1" customWidth="1"/>
    <col min="15108" max="15108" width="9.5" style="3" customWidth="1"/>
    <col min="15109" max="15109" width="15.5" style="3" bestFit="1" customWidth="1"/>
    <col min="15110" max="15110" width="11" style="3" bestFit="1" customWidth="1"/>
    <col min="15111" max="15111" width="10.625" style="3" customWidth="1"/>
    <col min="15112" max="15115" width="9" style="3"/>
    <col min="15116" max="15116" width="15.25" style="3" customWidth="1"/>
    <col min="15117" max="15118" width="11" style="3" bestFit="1" customWidth="1"/>
    <col min="15119" max="15119" width="7.875" style="3" customWidth="1"/>
    <col min="15120" max="15120" width="10.5" style="3" bestFit="1" customWidth="1"/>
    <col min="15121" max="15121" width="9.5" style="3" customWidth="1"/>
    <col min="15122" max="15122" width="15.5" style="3" bestFit="1" customWidth="1"/>
    <col min="15123" max="15123" width="11" style="3" bestFit="1" customWidth="1"/>
    <col min="15124" max="15124" width="10.625" style="3" customWidth="1"/>
    <col min="15125" max="15358" width="9" style="3"/>
    <col min="15359" max="15359" width="15.25" style="3" customWidth="1"/>
    <col min="15360" max="15361" width="11" style="3" bestFit="1" customWidth="1"/>
    <col min="15362" max="15362" width="7.875" style="3" customWidth="1"/>
    <col min="15363" max="15363" width="10.5" style="3" bestFit="1" customWidth="1"/>
    <col min="15364" max="15364" width="9.5" style="3" customWidth="1"/>
    <col min="15365" max="15365" width="15.5" style="3" bestFit="1" customWidth="1"/>
    <col min="15366" max="15366" width="11" style="3" bestFit="1" customWidth="1"/>
    <col min="15367" max="15367" width="10.625" style="3" customWidth="1"/>
    <col min="15368" max="15371" width="9" style="3"/>
    <col min="15372" max="15372" width="15.25" style="3" customWidth="1"/>
    <col min="15373" max="15374" width="11" style="3" bestFit="1" customWidth="1"/>
    <col min="15375" max="15375" width="7.875" style="3" customWidth="1"/>
    <col min="15376" max="15376" width="10.5" style="3" bestFit="1" customWidth="1"/>
    <col min="15377" max="15377" width="9.5" style="3" customWidth="1"/>
    <col min="15378" max="15378" width="15.5" style="3" bestFit="1" customWidth="1"/>
    <col min="15379" max="15379" width="11" style="3" bestFit="1" customWidth="1"/>
    <col min="15380" max="15380" width="10.625" style="3" customWidth="1"/>
    <col min="15381" max="15614" width="9" style="3"/>
    <col min="15615" max="15615" width="15.25" style="3" customWidth="1"/>
    <col min="15616" max="15617" width="11" style="3" bestFit="1" customWidth="1"/>
    <col min="15618" max="15618" width="7.875" style="3" customWidth="1"/>
    <col min="15619" max="15619" width="10.5" style="3" bestFit="1" customWidth="1"/>
    <col min="15620" max="15620" width="9.5" style="3" customWidth="1"/>
    <col min="15621" max="15621" width="15.5" style="3" bestFit="1" customWidth="1"/>
    <col min="15622" max="15622" width="11" style="3" bestFit="1" customWidth="1"/>
    <col min="15623" max="15623" width="10.625" style="3" customWidth="1"/>
    <col min="15624" max="15627" width="9" style="3"/>
    <col min="15628" max="15628" width="15.25" style="3" customWidth="1"/>
    <col min="15629" max="15630" width="11" style="3" bestFit="1" customWidth="1"/>
    <col min="15631" max="15631" width="7.875" style="3" customWidth="1"/>
    <col min="15632" max="15632" width="10.5" style="3" bestFit="1" customWidth="1"/>
    <col min="15633" max="15633" width="9.5" style="3" customWidth="1"/>
    <col min="15634" max="15634" width="15.5" style="3" bestFit="1" customWidth="1"/>
    <col min="15635" max="15635" width="11" style="3" bestFit="1" customWidth="1"/>
    <col min="15636" max="15636" width="10.625" style="3" customWidth="1"/>
    <col min="15637" max="15870" width="9" style="3"/>
    <col min="15871" max="15871" width="15.25" style="3" customWidth="1"/>
    <col min="15872" max="15873" width="11" style="3" bestFit="1" customWidth="1"/>
    <col min="15874" max="15874" width="7.875" style="3" customWidth="1"/>
    <col min="15875" max="15875" width="10.5" style="3" bestFit="1" customWidth="1"/>
    <col min="15876" max="15876" width="9.5" style="3" customWidth="1"/>
    <col min="15877" max="15877" width="15.5" style="3" bestFit="1" customWidth="1"/>
    <col min="15878" max="15878" width="11" style="3" bestFit="1" customWidth="1"/>
    <col min="15879" max="15879" width="10.625" style="3" customWidth="1"/>
    <col min="15880" max="15883" width="9" style="3"/>
    <col min="15884" max="15884" width="15.25" style="3" customWidth="1"/>
    <col min="15885" max="15886" width="11" style="3" bestFit="1" customWidth="1"/>
    <col min="15887" max="15887" width="7.875" style="3" customWidth="1"/>
    <col min="15888" max="15888" width="10.5" style="3" bestFit="1" customWidth="1"/>
    <col min="15889" max="15889" width="9.5" style="3" customWidth="1"/>
    <col min="15890" max="15890" width="15.5" style="3" bestFit="1" customWidth="1"/>
    <col min="15891" max="15891" width="11" style="3" bestFit="1" customWidth="1"/>
    <col min="15892" max="15892" width="10.625" style="3" customWidth="1"/>
    <col min="15893" max="16126" width="9" style="3"/>
    <col min="16127" max="16127" width="15.25" style="3" customWidth="1"/>
    <col min="16128" max="16129" width="11" style="3" bestFit="1" customWidth="1"/>
    <col min="16130" max="16130" width="7.875" style="3" customWidth="1"/>
    <col min="16131" max="16131" width="10.5" style="3" bestFit="1" customWidth="1"/>
    <col min="16132" max="16132" width="9.5" style="3" customWidth="1"/>
    <col min="16133" max="16133" width="15.5" style="3" bestFit="1" customWidth="1"/>
    <col min="16134" max="16134" width="11" style="3" bestFit="1" customWidth="1"/>
    <col min="16135" max="16135" width="10.625" style="3" customWidth="1"/>
    <col min="16136" max="16139" width="9" style="3"/>
    <col min="16140" max="16140" width="15.25" style="3" customWidth="1"/>
    <col min="16141" max="16142" width="11" style="3" bestFit="1" customWidth="1"/>
    <col min="16143" max="16143" width="7.875" style="3" customWidth="1"/>
    <col min="16144" max="16144" width="10.5" style="3" bestFit="1" customWidth="1"/>
    <col min="16145" max="16145" width="9.5" style="3" customWidth="1"/>
    <col min="16146" max="16146" width="15.5" style="3" bestFit="1" customWidth="1"/>
    <col min="16147" max="16147" width="11" style="3" bestFit="1" customWidth="1"/>
    <col min="16148" max="16148" width="10.625" style="3" customWidth="1"/>
    <col min="16149" max="16384" width="9" style="3"/>
  </cols>
  <sheetData>
    <row r="1" spans="1:26" ht="33" customHeight="1" x14ac:dyDescent="0.15">
      <c r="B1" s="34" t="s">
        <v>35</v>
      </c>
      <c r="C1" s="75" t="e">
        <f>#REF!</f>
        <v>#REF!</v>
      </c>
      <c r="D1" s="34" t="s">
        <v>37</v>
      </c>
      <c r="H1" s="79" t="s">
        <v>58</v>
      </c>
      <c r="I1" s="79" t="s">
        <v>63</v>
      </c>
      <c r="J1" s="49"/>
      <c r="O1" s="79" t="s">
        <v>58</v>
      </c>
      <c r="P1" s="79" t="s">
        <v>61</v>
      </c>
    </row>
    <row r="2" spans="1:26" ht="27" customHeight="1" x14ac:dyDescent="0.15">
      <c r="B2" s="34" t="s">
        <v>48</v>
      </c>
      <c r="C2" s="75" t="e">
        <f>#REF!</f>
        <v>#REF!</v>
      </c>
      <c r="D2" s="34" t="s">
        <v>52</v>
      </c>
      <c r="H2" s="80" t="s">
        <v>59</v>
      </c>
      <c r="I2" s="51" t="e">
        <f>L22</f>
        <v>#REF!</v>
      </c>
      <c r="J2" s="49"/>
      <c r="O2" s="80" t="s">
        <v>59</v>
      </c>
      <c r="P2" s="51" t="e">
        <f>Y22</f>
        <v>#REF!</v>
      </c>
      <c r="Q2" s="3"/>
    </row>
    <row r="3" spans="1:26" ht="27" customHeight="1" thickBot="1" x14ac:dyDescent="0.2">
      <c r="B3" s="34" t="s">
        <v>49</v>
      </c>
      <c r="C3" s="75" t="e">
        <f>#REF!</f>
        <v>#REF!</v>
      </c>
      <c r="D3" s="34" t="s">
        <v>52</v>
      </c>
      <c r="H3" s="79" t="s">
        <v>57</v>
      </c>
      <c r="I3" s="50" t="e">
        <f>L40</f>
        <v>#REF!</v>
      </c>
      <c r="J3" s="49"/>
      <c r="O3" s="79" t="s">
        <v>57</v>
      </c>
      <c r="P3" s="50" t="e">
        <f>Y40</f>
        <v>#REF!</v>
      </c>
    </row>
    <row r="4" spans="1:26" ht="27" customHeight="1" thickTop="1" thickBot="1" x14ac:dyDescent="0.2">
      <c r="B4" s="98" t="s">
        <v>50</v>
      </c>
      <c r="C4" s="76">
        <v>2</v>
      </c>
      <c r="D4" s="72" t="s">
        <v>51</v>
      </c>
      <c r="H4" s="77" t="s">
        <v>60</v>
      </c>
      <c r="I4" s="52" t="e">
        <f>SUM(I2:I3)</f>
        <v>#REF!</v>
      </c>
      <c r="J4" s="49"/>
      <c r="O4" s="77" t="s">
        <v>60</v>
      </c>
      <c r="P4" s="52" t="e">
        <f>SUM(P2:P3)</f>
        <v>#REF!</v>
      </c>
    </row>
    <row r="5" spans="1:26" ht="14.25" thickTop="1" x14ac:dyDescent="0.15">
      <c r="B5" s="99"/>
      <c r="C5" s="73">
        <f>IF(C4=1,7,IF(C4=2,11,15))</f>
        <v>11</v>
      </c>
      <c r="D5" s="74" t="s">
        <v>62</v>
      </c>
    </row>
    <row r="6" spans="1:26" ht="11.25" customHeight="1" x14ac:dyDescent="0.1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Q6" s="1"/>
      <c r="R6" s="1"/>
    </row>
    <row r="7" spans="1:26" ht="11.25" customHeight="1" thickBo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</row>
    <row r="8" spans="1:26" ht="39.75" customHeight="1" x14ac:dyDescent="0.15">
      <c r="A8" s="54"/>
      <c r="B8" s="55" t="s">
        <v>53</v>
      </c>
      <c r="C8" s="55"/>
      <c r="D8" s="55"/>
      <c r="E8" s="55"/>
      <c r="F8" s="56"/>
      <c r="G8" s="56"/>
      <c r="H8" s="56"/>
      <c r="I8" s="56"/>
      <c r="J8" s="56"/>
      <c r="K8" s="56"/>
      <c r="L8" s="56"/>
      <c r="M8" s="56"/>
      <c r="N8" s="56"/>
      <c r="O8" s="55" t="s">
        <v>54</v>
      </c>
      <c r="P8" s="55"/>
      <c r="Q8" s="55"/>
      <c r="R8" s="55"/>
      <c r="S8" s="56"/>
      <c r="T8" s="56"/>
      <c r="U8" s="56"/>
      <c r="V8" s="56"/>
      <c r="W8" s="56"/>
      <c r="X8" s="56"/>
      <c r="Y8" s="56"/>
      <c r="Z8" s="57"/>
    </row>
    <row r="9" spans="1:26" s="2" customFormat="1" ht="27" customHeight="1" x14ac:dyDescent="0.15">
      <c r="A9" s="58"/>
      <c r="B9" s="97" t="s">
        <v>0</v>
      </c>
      <c r="C9" s="97" t="s">
        <v>1</v>
      </c>
      <c r="D9" s="97" t="s">
        <v>2</v>
      </c>
      <c r="E9" s="97" t="s">
        <v>3</v>
      </c>
      <c r="F9" s="83" t="s">
        <v>4</v>
      </c>
      <c r="G9" s="14"/>
      <c r="H9" s="79" t="s">
        <v>5</v>
      </c>
      <c r="I9" s="87" t="s">
        <v>1</v>
      </c>
      <c r="J9" s="87" t="s">
        <v>6</v>
      </c>
      <c r="K9" s="87" t="s">
        <v>3</v>
      </c>
      <c r="L9" s="79" t="s">
        <v>4</v>
      </c>
      <c r="M9" s="14"/>
      <c r="N9" s="14"/>
      <c r="O9" s="97" t="s">
        <v>0</v>
      </c>
      <c r="P9" s="97" t="s">
        <v>1</v>
      </c>
      <c r="Q9" s="97" t="s">
        <v>2</v>
      </c>
      <c r="R9" s="97" t="s">
        <v>3</v>
      </c>
      <c r="S9" s="83" t="s">
        <v>4</v>
      </c>
      <c r="T9" s="14"/>
      <c r="U9" s="79" t="s">
        <v>5</v>
      </c>
      <c r="V9" s="87" t="s">
        <v>1</v>
      </c>
      <c r="W9" s="87" t="s">
        <v>6</v>
      </c>
      <c r="X9" s="87" t="s">
        <v>3</v>
      </c>
      <c r="Y9" s="79" t="s">
        <v>4</v>
      </c>
      <c r="Z9" s="59"/>
    </row>
    <row r="10" spans="1:26" s="2" customFormat="1" ht="27" customHeight="1" x14ac:dyDescent="0.15">
      <c r="A10" s="58"/>
      <c r="B10" s="97"/>
      <c r="C10" s="97"/>
      <c r="D10" s="97"/>
      <c r="E10" s="97"/>
      <c r="F10" s="83" t="s">
        <v>7</v>
      </c>
      <c r="G10" s="14"/>
      <c r="H10" s="4">
        <f>C4</f>
        <v>2</v>
      </c>
      <c r="I10" s="87"/>
      <c r="J10" s="87"/>
      <c r="K10" s="87"/>
      <c r="L10" s="79" t="s">
        <v>7</v>
      </c>
      <c r="M10" s="14"/>
      <c r="N10" s="14"/>
      <c r="O10" s="97"/>
      <c r="P10" s="97"/>
      <c r="Q10" s="97"/>
      <c r="R10" s="97"/>
      <c r="S10" s="83" t="s">
        <v>8</v>
      </c>
      <c r="T10" s="14"/>
      <c r="U10" s="4">
        <f>C4</f>
        <v>2</v>
      </c>
      <c r="V10" s="87"/>
      <c r="W10" s="87"/>
      <c r="X10" s="87"/>
      <c r="Y10" s="79" t="s">
        <v>8</v>
      </c>
      <c r="Z10" s="59"/>
    </row>
    <row r="11" spans="1:26" ht="27" customHeight="1" x14ac:dyDescent="0.15">
      <c r="A11" s="60"/>
      <c r="B11" s="40" t="s">
        <v>9</v>
      </c>
      <c r="C11" s="97">
        <v>428</v>
      </c>
      <c r="D11" s="83" t="s">
        <v>10</v>
      </c>
      <c r="E11" s="36" t="e">
        <f>IF($C$2&lt;=5,$C$2,5)</f>
        <v>#REF!</v>
      </c>
      <c r="F11" s="37">
        <f>C11</f>
        <v>428</v>
      </c>
      <c r="G11" s="15"/>
      <c r="H11" s="5" t="s">
        <v>11</v>
      </c>
      <c r="I11" s="93">
        <f>IF($H$10=1,610,IF($H$10=2,800,980))</f>
        <v>800</v>
      </c>
      <c r="J11" s="81">
        <f>IF($H$10=1,42,IF($H$10=2,47,52))</f>
        <v>47</v>
      </c>
      <c r="K11" s="79" t="e">
        <f>IF($C$2&lt;=5,$C$2,5)</f>
        <v>#REF!</v>
      </c>
      <c r="L11" s="6" t="e">
        <f>J11*K11+I11</f>
        <v>#REF!</v>
      </c>
      <c r="M11" s="32" t="s">
        <v>12</v>
      </c>
      <c r="N11" s="13"/>
      <c r="O11" s="40" t="s">
        <v>13</v>
      </c>
      <c r="P11" s="97">
        <v>428</v>
      </c>
      <c r="Q11" s="83" t="s">
        <v>10</v>
      </c>
      <c r="R11" s="36" t="e">
        <f>IF($C$3&lt;=10,$C$3,10)</f>
        <v>#REF!</v>
      </c>
      <c r="S11" s="37">
        <f>P11*2</f>
        <v>856</v>
      </c>
      <c r="T11" s="15"/>
      <c r="U11" s="5" t="s">
        <v>14</v>
      </c>
      <c r="V11" s="93">
        <f>IF($U$10=1,610,IF($U$10=2,800,980))</f>
        <v>800</v>
      </c>
      <c r="W11" s="81">
        <f>IF($U$10=1,42,IF($U$10=2,47,52))</f>
        <v>47</v>
      </c>
      <c r="X11" s="79" t="e">
        <f>IF($C$3&lt;=10,$C$3,10)</f>
        <v>#REF!</v>
      </c>
      <c r="Y11" s="6" t="e">
        <f>W11*X11+V11*2</f>
        <v>#REF!</v>
      </c>
      <c r="Z11" s="61" t="s">
        <v>12</v>
      </c>
    </row>
    <row r="12" spans="1:26" ht="27" customHeight="1" x14ac:dyDescent="0.15">
      <c r="A12" s="60"/>
      <c r="B12" s="40" t="s">
        <v>15</v>
      </c>
      <c r="C12" s="97"/>
      <c r="D12" s="83">
        <v>60</v>
      </c>
      <c r="E12" s="83" t="e">
        <f>IF($C$2&lt;=5,0,IF($C$2&lt;=10,$C$2-5,5))</f>
        <v>#REF!</v>
      </c>
      <c r="F12" s="37" t="e">
        <f>D12*E12</f>
        <v>#REF!</v>
      </c>
      <c r="G12" s="15"/>
      <c r="H12" s="5" t="s">
        <v>15</v>
      </c>
      <c r="I12" s="87"/>
      <c r="J12" s="81">
        <f>IF($H$10=1,62,IF($H$10=2,70,78))</f>
        <v>70</v>
      </c>
      <c r="K12" s="79" t="e">
        <f>IF($C$2&lt;=5,0,IF($C$2&lt;=10,$C$2-5,5))</f>
        <v>#REF!</v>
      </c>
      <c r="L12" s="6" t="e">
        <f>J12*K12</f>
        <v>#REF!</v>
      </c>
      <c r="M12" s="13"/>
      <c r="N12" s="13"/>
      <c r="O12" s="40" t="s">
        <v>16</v>
      </c>
      <c r="P12" s="97"/>
      <c r="Q12" s="83">
        <v>60</v>
      </c>
      <c r="R12" s="83" t="e">
        <f>IF($C$3&lt;=10,0,IF($C$3&lt;=20,$C$3-10,10))</f>
        <v>#REF!</v>
      </c>
      <c r="S12" s="37" t="e">
        <f>Q12*R12</f>
        <v>#REF!</v>
      </c>
      <c r="T12" s="15"/>
      <c r="U12" s="5" t="s">
        <v>16</v>
      </c>
      <c r="V12" s="87"/>
      <c r="W12" s="81">
        <f>IF($U$10=1,62,IF($U$10=2,70,78))</f>
        <v>70</v>
      </c>
      <c r="X12" s="79" t="e">
        <f>IF($C$3&lt;=10,0,IF($C$3&lt;=20,$C$3-10,10))</f>
        <v>#REF!</v>
      </c>
      <c r="Y12" s="6" t="e">
        <f>W12*X12</f>
        <v>#REF!</v>
      </c>
      <c r="Z12" s="62"/>
    </row>
    <row r="13" spans="1:26" ht="27" customHeight="1" x14ac:dyDescent="0.15">
      <c r="A13" s="60"/>
      <c r="B13" s="40" t="s">
        <v>16</v>
      </c>
      <c r="C13" s="97"/>
      <c r="D13" s="83">
        <v>78</v>
      </c>
      <c r="E13" s="83" t="e">
        <f>IF($C$2&lt;=5,0,IF(($C$2-10)&lt;0,0,IF($C$2&lt;=20,$C$2-10,10)))</f>
        <v>#REF!</v>
      </c>
      <c r="F13" s="37" t="e">
        <f t="shared" ref="F13:F17" si="0">D13*E13</f>
        <v>#REF!</v>
      </c>
      <c r="G13" s="15"/>
      <c r="H13" s="5" t="s">
        <v>16</v>
      </c>
      <c r="I13" s="87"/>
      <c r="J13" s="81">
        <f>IF($H$10=1,81,IF($H$10=2,91,101))</f>
        <v>91</v>
      </c>
      <c r="K13" s="79" t="e">
        <f>IF($C$2&lt;=5,0,IF(($C$2-10)&lt;0,0,IF($C$2&lt;=20,$C$2-10,10)))</f>
        <v>#REF!</v>
      </c>
      <c r="L13" s="6" t="e">
        <f t="shared" ref="L13:L17" si="1">J13*K13</f>
        <v>#REF!</v>
      </c>
      <c r="M13" s="13"/>
      <c r="N13" s="13"/>
      <c r="O13" s="40" t="s">
        <v>17</v>
      </c>
      <c r="P13" s="97"/>
      <c r="Q13" s="83">
        <v>78</v>
      </c>
      <c r="R13" s="83" t="e">
        <f>IF($C$3&lt;=10,0,IF(($C$3-20)&lt;0,0,IF($C$3&lt;=40,$C$3-20,20)))</f>
        <v>#REF!</v>
      </c>
      <c r="S13" s="37" t="e">
        <f t="shared" ref="S13:S17" si="2">Q13*R13</f>
        <v>#REF!</v>
      </c>
      <c r="T13" s="15"/>
      <c r="U13" s="5" t="s">
        <v>17</v>
      </c>
      <c r="V13" s="87"/>
      <c r="W13" s="81">
        <f>IF($U$10=1,81,IF($U$10=2,91,101))</f>
        <v>91</v>
      </c>
      <c r="X13" s="79" t="e">
        <f>IF($C$3&lt;=10,0,IF(($C$3-20)&lt;0,0,IF($C$3&lt;=40,$C$3-20,20)))</f>
        <v>#REF!</v>
      </c>
      <c r="Y13" s="6" t="e">
        <f t="shared" ref="Y13:Y17" si="3">W13*X13</f>
        <v>#REF!</v>
      </c>
      <c r="Z13" s="62"/>
    </row>
    <row r="14" spans="1:26" ht="27" customHeight="1" x14ac:dyDescent="0.15">
      <c r="A14" s="60"/>
      <c r="B14" s="40" t="s">
        <v>17</v>
      </c>
      <c r="C14" s="97"/>
      <c r="D14" s="83">
        <v>97</v>
      </c>
      <c r="E14" s="83" t="e">
        <f>IF($C$2&lt;=5,0,IF(($C$2-20)&lt;0,0,IF($C$2&lt;=40,$C$2-20,20)))</f>
        <v>#REF!</v>
      </c>
      <c r="F14" s="37" t="e">
        <f t="shared" si="0"/>
        <v>#REF!</v>
      </c>
      <c r="G14" s="15"/>
      <c r="H14" s="5" t="s">
        <v>17</v>
      </c>
      <c r="I14" s="87"/>
      <c r="J14" s="81">
        <f>IF($H$10=1,101,IF($H$10=2,113,126))</f>
        <v>113</v>
      </c>
      <c r="K14" s="79" t="e">
        <f>IF($C$2&lt;=5,0,IF(($C$2-20)&lt;0,0,IF($C$2&lt;=40,$C$2-20,20)))</f>
        <v>#REF!</v>
      </c>
      <c r="L14" s="6" t="e">
        <f t="shared" si="1"/>
        <v>#REF!</v>
      </c>
      <c r="M14" s="13"/>
      <c r="N14" s="13"/>
      <c r="O14" s="40" t="s">
        <v>18</v>
      </c>
      <c r="P14" s="97"/>
      <c r="Q14" s="83">
        <v>97</v>
      </c>
      <c r="R14" s="83" t="e">
        <f>IF($C$3&lt;=10,0,IF(($C$3-40)&lt;0,0,IF($C$3&lt;=80,$C$3-40,40)))</f>
        <v>#REF!</v>
      </c>
      <c r="S14" s="37" t="e">
        <f t="shared" si="2"/>
        <v>#REF!</v>
      </c>
      <c r="T14" s="15"/>
      <c r="U14" s="5" t="s">
        <v>18</v>
      </c>
      <c r="V14" s="87"/>
      <c r="W14" s="81">
        <f>IF($U$10=1,101,IF($U$10=2,113,126))</f>
        <v>113</v>
      </c>
      <c r="X14" s="79" t="e">
        <f>IF($C$3&lt;=10,0,IF(($C$3-40)&lt;0,0,IF($C$3&lt;=80,$C$3-40,40)))</f>
        <v>#REF!</v>
      </c>
      <c r="Y14" s="6" t="e">
        <f t="shared" si="3"/>
        <v>#REF!</v>
      </c>
      <c r="Z14" s="62"/>
    </row>
    <row r="15" spans="1:26" ht="27" customHeight="1" x14ac:dyDescent="0.15">
      <c r="A15" s="60"/>
      <c r="B15" s="40" t="s">
        <v>19</v>
      </c>
      <c r="C15" s="97"/>
      <c r="D15" s="83">
        <v>117</v>
      </c>
      <c r="E15" s="83" t="e">
        <f>IF($C$2&lt;=5,0,IF(($C$2-40)&lt;0,0,IF($C$2&lt;=100,$C$2-40,60)))</f>
        <v>#REF!</v>
      </c>
      <c r="F15" s="37" t="e">
        <f t="shared" si="0"/>
        <v>#REF!</v>
      </c>
      <c r="G15" s="15"/>
      <c r="H15" s="5" t="s">
        <v>19</v>
      </c>
      <c r="I15" s="87"/>
      <c r="J15" s="81">
        <f>IF($H$10=1,122,IF($H$10=2,136,151))</f>
        <v>136</v>
      </c>
      <c r="K15" s="79" t="e">
        <f>IF($C$2&lt;=5,0,IF(($C$2-40)&lt;0,0,IF($C$2&lt;=100,$C$2-40,60)))</f>
        <v>#REF!</v>
      </c>
      <c r="L15" s="6" t="e">
        <f t="shared" si="1"/>
        <v>#REF!</v>
      </c>
      <c r="M15" s="13"/>
      <c r="N15" s="13"/>
      <c r="O15" s="40" t="s">
        <v>20</v>
      </c>
      <c r="P15" s="97"/>
      <c r="Q15" s="83">
        <v>117</v>
      </c>
      <c r="R15" s="83" t="e">
        <f>IF($C$3&lt;=10,0,IF(($C$3-80)&lt;0,0,IF($C$3&lt;=200,$C$3-80,120)))</f>
        <v>#REF!</v>
      </c>
      <c r="S15" s="37" t="e">
        <f t="shared" si="2"/>
        <v>#REF!</v>
      </c>
      <c r="T15" s="15"/>
      <c r="U15" s="5" t="s">
        <v>20</v>
      </c>
      <c r="V15" s="87"/>
      <c r="W15" s="81">
        <f>IF($U$10=1,122,IF($U$10=2,136,151))</f>
        <v>136</v>
      </c>
      <c r="X15" s="79" t="e">
        <f>IF($C$3&lt;=10,0,IF(($C$3-80)&lt;0,0,IF($C$3&lt;=200,$C$3-80,120)))</f>
        <v>#REF!</v>
      </c>
      <c r="Y15" s="6" t="e">
        <f t="shared" si="3"/>
        <v>#REF!</v>
      </c>
      <c r="Z15" s="62"/>
    </row>
    <row r="16" spans="1:26" ht="27" customHeight="1" x14ac:dyDescent="0.15">
      <c r="A16" s="60"/>
      <c r="B16" s="40" t="s">
        <v>21</v>
      </c>
      <c r="C16" s="97"/>
      <c r="D16" s="83">
        <v>145</v>
      </c>
      <c r="E16" s="83" t="e">
        <f>IF($C$2&lt;=5,0,IF(($C$2-100)&lt;0,0,IF($C$2&lt;=500,$C$2-100,400)))</f>
        <v>#REF!</v>
      </c>
      <c r="F16" s="37" t="e">
        <f t="shared" si="0"/>
        <v>#REF!</v>
      </c>
      <c r="G16" s="15"/>
      <c r="H16" s="5" t="s">
        <v>21</v>
      </c>
      <c r="I16" s="87"/>
      <c r="J16" s="81">
        <f>IF($H$10=1,151,IF($H$10=2,169,188))</f>
        <v>169</v>
      </c>
      <c r="K16" s="79" t="e">
        <f>IF($C$2&lt;=5,0,IF(($C$2-100)&lt;0,0,IF($C$2&lt;=500,$C$2-100,400)))</f>
        <v>#REF!</v>
      </c>
      <c r="L16" s="6" t="e">
        <f t="shared" si="1"/>
        <v>#REF!</v>
      </c>
      <c r="M16" s="13"/>
      <c r="N16" s="13"/>
      <c r="O16" s="40" t="s">
        <v>22</v>
      </c>
      <c r="P16" s="97"/>
      <c r="Q16" s="83">
        <v>145</v>
      </c>
      <c r="R16" s="83" t="e">
        <f>IF($C$3&lt;=10,0,IF(($C$3-200)&lt;0,0,IF($C$3&lt;=1000,$C$3-200,800)))</f>
        <v>#REF!</v>
      </c>
      <c r="S16" s="37" t="e">
        <f t="shared" si="2"/>
        <v>#REF!</v>
      </c>
      <c r="T16" s="15"/>
      <c r="U16" s="5" t="s">
        <v>22</v>
      </c>
      <c r="V16" s="87"/>
      <c r="W16" s="81">
        <f>IF($U$10=1,151,IF($U$10=2,169,188))</f>
        <v>169</v>
      </c>
      <c r="X16" s="79" t="e">
        <f>IF($C$3&lt;=10,0,IF(($C$3-200)&lt;0,0,IF($C$3&lt;=1000,$C$3-200,800)))</f>
        <v>#REF!</v>
      </c>
      <c r="Y16" s="6" t="e">
        <f t="shared" si="3"/>
        <v>#REF!</v>
      </c>
      <c r="Z16" s="62"/>
    </row>
    <row r="17" spans="1:26" ht="27" customHeight="1" x14ac:dyDescent="0.15">
      <c r="A17" s="60"/>
      <c r="B17" s="40" t="s">
        <v>23</v>
      </c>
      <c r="C17" s="97"/>
      <c r="D17" s="83">
        <v>184</v>
      </c>
      <c r="E17" s="83" t="e">
        <f>IF($C$2&lt;=5,0,IF(($C$2-500)&lt;0,0,IF($C$2&gt;=500,$C$2-500,0)))</f>
        <v>#REF!</v>
      </c>
      <c r="F17" s="37" t="e">
        <f t="shared" si="0"/>
        <v>#REF!</v>
      </c>
      <c r="G17" s="15"/>
      <c r="H17" s="5" t="s">
        <v>23</v>
      </c>
      <c r="I17" s="87"/>
      <c r="J17" s="81">
        <f>IF($H$10=1,191,IF($H$10=2,214,238))</f>
        <v>214</v>
      </c>
      <c r="K17" s="79" t="e">
        <f>IF($C$2&lt;=5,0,IF(($C$2-500)&lt;0,0,IF($C$2&gt;=500,$C$2-500,0)))</f>
        <v>#REF!</v>
      </c>
      <c r="L17" s="6" t="e">
        <f t="shared" si="1"/>
        <v>#REF!</v>
      </c>
      <c r="M17" s="13"/>
      <c r="N17" s="13"/>
      <c r="O17" s="40" t="s">
        <v>24</v>
      </c>
      <c r="P17" s="97"/>
      <c r="Q17" s="83">
        <v>184</v>
      </c>
      <c r="R17" s="83" t="e">
        <f>IF($C$3&lt;=10,0,IF(($C$3-1000)&lt;0,0,IF($C$3&gt;=1000,$C$3-1000,0)))</f>
        <v>#REF!</v>
      </c>
      <c r="S17" s="37" t="e">
        <f t="shared" si="2"/>
        <v>#REF!</v>
      </c>
      <c r="T17" s="15"/>
      <c r="U17" s="5" t="s">
        <v>24</v>
      </c>
      <c r="V17" s="87"/>
      <c r="W17" s="81">
        <f>IF($U$10=1,191,IF($U$10=2,214,238))</f>
        <v>214</v>
      </c>
      <c r="X17" s="7" t="e">
        <f>IF($C$3&lt;=10,0,IF(($C$3-1000)&lt;0,0,IF($C$3&gt;=1000,$C$3-1000,0)))</f>
        <v>#REF!</v>
      </c>
      <c r="Y17" s="6" t="e">
        <f t="shared" si="3"/>
        <v>#REF!</v>
      </c>
      <c r="Z17" s="62"/>
    </row>
    <row r="18" spans="1:26" ht="27" customHeight="1" x14ac:dyDescent="0.15">
      <c r="A18" s="60"/>
      <c r="B18" s="97" t="s">
        <v>25</v>
      </c>
      <c r="C18" s="97"/>
      <c r="D18" s="97"/>
      <c r="E18" s="83" t="e">
        <f>SUM(E11:E17)</f>
        <v>#REF!</v>
      </c>
      <c r="F18" s="38" t="e">
        <f>SUM(F11:F17)</f>
        <v>#REF!</v>
      </c>
      <c r="G18" s="16"/>
      <c r="H18" s="87" t="s">
        <v>25</v>
      </c>
      <c r="I18" s="87"/>
      <c r="J18" s="87"/>
      <c r="K18" s="79" t="e">
        <f>SUM(K11:K17)</f>
        <v>#REF!</v>
      </c>
      <c r="L18" s="8" t="e">
        <f>SUM(L11:L17)</f>
        <v>#REF!</v>
      </c>
      <c r="M18" s="13"/>
      <c r="N18" s="13"/>
      <c r="O18" s="97" t="s">
        <v>25</v>
      </c>
      <c r="P18" s="97"/>
      <c r="Q18" s="97"/>
      <c r="R18" s="83" t="e">
        <f>SUM(R11:R17)</f>
        <v>#REF!</v>
      </c>
      <c r="S18" s="38" t="e">
        <f>SUM(S11:S17)</f>
        <v>#REF!</v>
      </c>
      <c r="T18" s="16"/>
      <c r="U18" s="87" t="s">
        <v>25</v>
      </c>
      <c r="V18" s="87"/>
      <c r="W18" s="87"/>
      <c r="X18" s="79" t="e">
        <f>SUM(X11:X17)</f>
        <v>#REF!</v>
      </c>
      <c r="Y18" s="8" t="e">
        <f>SUM(Y11:Y17)</f>
        <v>#REF!</v>
      </c>
      <c r="Z18" s="62"/>
    </row>
    <row r="19" spans="1:26" ht="27" customHeight="1" x14ac:dyDescent="0.15">
      <c r="A19" s="60"/>
      <c r="B19" s="97" t="s">
        <v>26</v>
      </c>
      <c r="C19" s="97"/>
      <c r="D19" s="97"/>
      <c r="E19" s="97"/>
      <c r="F19" s="39" t="e">
        <f>F18*0.1</f>
        <v>#REF!</v>
      </c>
      <c r="G19" s="17"/>
      <c r="H19" s="87" t="s">
        <v>26</v>
      </c>
      <c r="I19" s="87"/>
      <c r="J19" s="87"/>
      <c r="K19" s="87"/>
      <c r="L19" s="9" t="e">
        <f>L18*0.1</f>
        <v>#REF!</v>
      </c>
      <c r="M19" s="13"/>
      <c r="N19" s="13"/>
      <c r="O19" s="97" t="s">
        <v>26</v>
      </c>
      <c r="P19" s="97"/>
      <c r="Q19" s="97"/>
      <c r="R19" s="97"/>
      <c r="S19" s="39" t="e">
        <f>S18*0.1</f>
        <v>#REF!</v>
      </c>
      <c r="T19" s="17"/>
      <c r="U19" s="87" t="s">
        <v>26</v>
      </c>
      <c r="V19" s="87"/>
      <c r="W19" s="87"/>
      <c r="X19" s="87"/>
      <c r="Y19" s="9" t="e">
        <f>Y18*0.1</f>
        <v>#REF!</v>
      </c>
      <c r="Z19" s="62"/>
    </row>
    <row r="20" spans="1:26" ht="27" customHeight="1" x14ac:dyDescent="0.15">
      <c r="A20" s="60"/>
      <c r="B20" s="97" t="s">
        <v>27</v>
      </c>
      <c r="C20" s="97"/>
      <c r="D20" s="97"/>
      <c r="E20" s="100"/>
      <c r="F20" s="39" t="e">
        <f>F18+F19</f>
        <v>#REF!</v>
      </c>
      <c r="G20" s="17"/>
      <c r="H20" s="87" t="s">
        <v>27</v>
      </c>
      <c r="I20" s="87"/>
      <c r="J20" s="87"/>
      <c r="K20" s="88"/>
      <c r="L20" s="9" t="e">
        <f>L18+L19</f>
        <v>#REF!</v>
      </c>
      <c r="M20" s="13"/>
      <c r="N20" s="13"/>
      <c r="O20" s="97" t="s">
        <v>27</v>
      </c>
      <c r="P20" s="97"/>
      <c r="Q20" s="97"/>
      <c r="R20" s="100"/>
      <c r="S20" s="39" t="e">
        <f>S18+S19</f>
        <v>#REF!</v>
      </c>
      <c r="T20" s="17"/>
      <c r="U20" s="87" t="s">
        <v>27</v>
      </c>
      <c r="V20" s="87"/>
      <c r="W20" s="87"/>
      <c r="X20" s="88"/>
      <c r="Y20" s="9" t="e">
        <f>Y18+Y19</f>
        <v>#REF!</v>
      </c>
      <c r="Z20" s="62"/>
    </row>
    <row r="21" spans="1:26" ht="27" customHeight="1" thickBot="1" x14ac:dyDescent="0.2">
      <c r="A21" s="60"/>
      <c r="B21" s="97" t="s">
        <v>28</v>
      </c>
      <c r="C21" s="97"/>
      <c r="D21" s="97"/>
      <c r="E21" s="100"/>
      <c r="F21" s="37" t="e">
        <f>ROUNDDOWN(F20,-1)</f>
        <v>#REF!</v>
      </c>
      <c r="G21" s="15"/>
      <c r="H21" s="89" t="str">
        <f>IF($C$4=1,"税込み(10円未満切捨)","税込み(1円未満切捨)")</f>
        <v>税込み(1円未満切捨)</v>
      </c>
      <c r="I21" s="89"/>
      <c r="J21" s="89"/>
      <c r="K21" s="90"/>
      <c r="L21" s="10" t="e">
        <f>IF($C$4=1,ROUNDDOWN(L20,-1),ROUNDDOWN(L20,0))</f>
        <v>#REF!</v>
      </c>
      <c r="M21" s="13"/>
      <c r="N21" s="13"/>
      <c r="O21" s="97" t="s">
        <v>28</v>
      </c>
      <c r="P21" s="97"/>
      <c r="Q21" s="97"/>
      <c r="R21" s="100"/>
      <c r="S21" s="37" t="e">
        <f>ROUNDDOWN(S20,-1)</f>
        <v>#REF!</v>
      </c>
      <c r="T21" s="15"/>
      <c r="U21" s="89" t="str">
        <f>IF($C$4=1,"税込み(10円未満切捨)","税込み(1円未満切捨)")</f>
        <v>税込み(1円未満切捨)</v>
      </c>
      <c r="V21" s="89"/>
      <c r="W21" s="89"/>
      <c r="X21" s="90"/>
      <c r="Y21" s="10" t="e">
        <f>IF($C$4=1,ROUNDDOWN(Y20,-1),ROUNDDOWN(Y20,0))</f>
        <v>#REF!</v>
      </c>
      <c r="Z21" s="62"/>
    </row>
    <row r="22" spans="1:26" ht="27" customHeight="1" thickTop="1" thickBot="1" x14ac:dyDescent="0.2">
      <c r="A22" s="60"/>
      <c r="B22" s="12"/>
      <c r="C22" s="13"/>
      <c r="D22" s="14"/>
      <c r="E22" s="13"/>
      <c r="F22" s="13"/>
      <c r="G22" s="13"/>
      <c r="H22" s="84" t="s">
        <v>47</v>
      </c>
      <c r="I22" s="84"/>
      <c r="J22" s="84"/>
      <c r="K22" s="84"/>
      <c r="L22" s="11" t="e">
        <f>L21-F21</f>
        <v>#REF!</v>
      </c>
      <c r="M22" s="13"/>
      <c r="N22" s="13"/>
      <c r="O22" s="12"/>
      <c r="P22" s="13"/>
      <c r="Q22" s="14"/>
      <c r="R22" s="13"/>
      <c r="S22" s="13"/>
      <c r="T22" s="13"/>
      <c r="U22" s="84" t="s">
        <v>47</v>
      </c>
      <c r="V22" s="84"/>
      <c r="W22" s="84"/>
      <c r="X22" s="84"/>
      <c r="Y22" s="11" t="e">
        <f>Y21-S21</f>
        <v>#REF!</v>
      </c>
      <c r="Z22" s="62"/>
    </row>
    <row r="23" spans="1:26" ht="12" customHeight="1" thickTop="1" thickBot="1" x14ac:dyDescent="0.2">
      <c r="A23" s="63"/>
      <c r="B23" s="64"/>
      <c r="C23" s="65"/>
      <c r="D23" s="6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  <c r="P23" s="65"/>
      <c r="Q23" s="66"/>
      <c r="R23" s="65"/>
      <c r="S23" s="65"/>
      <c r="T23" s="65"/>
      <c r="U23" s="65"/>
      <c r="V23" s="65"/>
      <c r="W23" s="65"/>
      <c r="X23" s="65"/>
      <c r="Y23" s="65"/>
      <c r="Z23" s="67"/>
    </row>
    <row r="24" spans="1:26" ht="14.25" customHeight="1" x14ac:dyDescent="0.15">
      <c r="B24" s="12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3"/>
      <c r="Q24" s="14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1.25" customHeight="1" thickBot="1" x14ac:dyDescent="0.2"/>
    <row r="26" spans="1:26" ht="39.75" customHeight="1" thickTop="1" x14ac:dyDescent="0.15">
      <c r="A26" s="68"/>
      <c r="B26" s="19" t="s">
        <v>55</v>
      </c>
      <c r="C26" s="19"/>
      <c r="D26" s="19"/>
      <c r="E26" s="19"/>
      <c r="F26" s="18"/>
      <c r="G26" s="18"/>
      <c r="H26" s="18"/>
      <c r="I26" s="18"/>
      <c r="J26" s="18"/>
      <c r="K26" s="18"/>
      <c r="L26" s="18"/>
      <c r="M26" s="18"/>
      <c r="N26" s="18"/>
      <c r="O26" s="19" t="s">
        <v>56</v>
      </c>
      <c r="P26" s="19"/>
      <c r="Q26" s="19"/>
      <c r="R26" s="19"/>
      <c r="S26" s="18"/>
      <c r="T26" s="18"/>
      <c r="U26" s="18"/>
      <c r="V26" s="18"/>
      <c r="W26" s="18"/>
      <c r="X26" s="18"/>
      <c r="Y26" s="18"/>
      <c r="Z26" s="20"/>
    </row>
    <row r="27" spans="1:26" s="2" customFormat="1" ht="27" customHeight="1" x14ac:dyDescent="0.15">
      <c r="A27" s="69"/>
      <c r="B27" s="85" t="s">
        <v>0</v>
      </c>
      <c r="C27" s="95" t="s">
        <v>29</v>
      </c>
      <c r="D27" s="85" t="s">
        <v>30</v>
      </c>
      <c r="E27" s="85" t="s">
        <v>31</v>
      </c>
      <c r="F27" s="78" t="s">
        <v>4</v>
      </c>
      <c r="G27" s="14"/>
      <c r="H27" s="79" t="s">
        <v>36</v>
      </c>
      <c r="I27" s="87" t="s">
        <v>29</v>
      </c>
      <c r="J27" s="87" t="s">
        <v>30</v>
      </c>
      <c r="K27" s="87" t="str">
        <f>E27</f>
        <v>水量</v>
      </c>
      <c r="L27" s="79" t="s">
        <v>4</v>
      </c>
      <c r="M27" s="14"/>
      <c r="N27" s="14"/>
      <c r="O27" s="94" t="s">
        <v>0</v>
      </c>
      <c r="P27" s="85" t="s">
        <v>29</v>
      </c>
      <c r="Q27" s="85" t="s">
        <v>30</v>
      </c>
      <c r="R27" s="85" t="s">
        <v>31</v>
      </c>
      <c r="S27" s="78" t="s">
        <v>4</v>
      </c>
      <c r="T27" s="14"/>
      <c r="U27" s="79" t="s">
        <v>36</v>
      </c>
      <c r="V27" s="91" t="s">
        <v>29</v>
      </c>
      <c r="W27" s="87" t="s">
        <v>6</v>
      </c>
      <c r="X27" s="87" t="str">
        <f>R27</f>
        <v>水量</v>
      </c>
      <c r="Y27" s="79" t="s">
        <v>4</v>
      </c>
      <c r="Z27" s="21"/>
    </row>
    <row r="28" spans="1:26" s="2" customFormat="1" ht="27" customHeight="1" x14ac:dyDescent="0.15">
      <c r="A28" s="69"/>
      <c r="B28" s="85"/>
      <c r="C28" s="96"/>
      <c r="D28" s="85"/>
      <c r="E28" s="85"/>
      <c r="F28" s="78" t="s">
        <v>7</v>
      </c>
      <c r="G28" s="14"/>
      <c r="H28" s="27" t="e">
        <f>$C$1</f>
        <v>#REF!</v>
      </c>
      <c r="I28" s="87"/>
      <c r="J28" s="87"/>
      <c r="K28" s="87"/>
      <c r="L28" s="79" t="s">
        <v>7</v>
      </c>
      <c r="M28" s="14"/>
      <c r="N28" s="14"/>
      <c r="O28" s="94"/>
      <c r="P28" s="85"/>
      <c r="Q28" s="85"/>
      <c r="R28" s="85"/>
      <c r="S28" s="78" t="s">
        <v>8</v>
      </c>
      <c r="T28" s="14"/>
      <c r="U28" s="27" t="e">
        <f>$C$1</f>
        <v>#REF!</v>
      </c>
      <c r="V28" s="92"/>
      <c r="W28" s="87"/>
      <c r="X28" s="87"/>
      <c r="Y28" s="79" t="s">
        <v>8</v>
      </c>
      <c r="Z28" s="21"/>
    </row>
    <row r="29" spans="1:26" ht="27" customHeight="1" x14ac:dyDescent="0.15">
      <c r="A29" s="70"/>
      <c r="B29" s="53" t="s">
        <v>9</v>
      </c>
      <c r="C29" s="85">
        <v>500</v>
      </c>
      <c r="D29" s="78" t="s">
        <v>10</v>
      </c>
      <c r="E29" s="42" t="e">
        <f>IF($C$2&lt;=5,$C$2,5)</f>
        <v>#REF!</v>
      </c>
      <c r="F29" s="43">
        <f>C29</f>
        <v>500</v>
      </c>
      <c r="G29" s="15"/>
      <c r="H29" s="5" t="s">
        <v>11</v>
      </c>
      <c r="I29" s="93" t="e">
        <f>VLOOKUP(H28,リストシート!$A$2:$B$8,2,0)</f>
        <v>#REF!</v>
      </c>
      <c r="J29" s="81">
        <v>40</v>
      </c>
      <c r="K29" s="79" t="e">
        <f>IF($C$2&lt;=5,$C$2,5)</f>
        <v>#REF!</v>
      </c>
      <c r="L29" s="6" t="e">
        <f>J29*K29+I29</f>
        <v>#REF!</v>
      </c>
      <c r="M29" s="32" t="s">
        <v>12</v>
      </c>
      <c r="N29" s="13"/>
      <c r="O29" s="47" t="s">
        <v>13</v>
      </c>
      <c r="P29" s="85">
        <v>500</v>
      </c>
      <c r="Q29" s="78" t="s">
        <v>10</v>
      </c>
      <c r="R29" s="42" t="e">
        <f>IF($C$3&lt;=10,$C$3,10)</f>
        <v>#REF!</v>
      </c>
      <c r="S29" s="43">
        <f>P29*2</f>
        <v>1000</v>
      </c>
      <c r="T29" s="15"/>
      <c r="U29" s="5" t="s">
        <v>14</v>
      </c>
      <c r="V29" s="93" t="e">
        <f>VLOOKUP(U28,リストシート!$A$2:$B$8,2,0)</f>
        <v>#REF!</v>
      </c>
      <c r="W29" s="81">
        <v>40</v>
      </c>
      <c r="X29" s="79" t="e">
        <f>IF($C$3&lt;=10,$C$3,10)</f>
        <v>#REF!</v>
      </c>
      <c r="Y29" s="6" t="e">
        <f>W29*X29+V29*2</f>
        <v>#REF!</v>
      </c>
      <c r="Z29" s="33" t="s">
        <v>12</v>
      </c>
    </row>
    <row r="30" spans="1:26" ht="27" customHeight="1" x14ac:dyDescent="0.15">
      <c r="A30" s="70"/>
      <c r="B30" s="47" t="s">
        <v>15</v>
      </c>
      <c r="C30" s="85"/>
      <c r="D30" s="78">
        <v>80</v>
      </c>
      <c r="E30" s="78" t="e">
        <f>IF($C$2&lt;=5,0,IF($C$2&lt;=10,$C$2-5,5))</f>
        <v>#REF!</v>
      </c>
      <c r="F30" s="43" t="e">
        <f>D30*E30</f>
        <v>#REF!</v>
      </c>
      <c r="G30" s="15"/>
      <c r="H30" s="5" t="s">
        <v>15</v>
      </c>
      <c r="I30" s="87"/>
      <c r="J30" s="81">
        <v>84</v>
      </c>
      <c r="K30" s="79" t="e">
        <f>IF($C$2&lt;=5,0,IF($C$2&lt;=10,$C$2-5,5))</f>
        <v>#REF!</v>
      </c>
      <c r="L30" s="6" t="e">
        <f>J30*K30</f>
        <v>#REF!</v>
      </c>
      <c r="M30" s="13"/>
      <c r="N30" s="13"/>
      <c r="O30" s="47" t="s">
        <v>16</v>
      </c>
      <c r="P30" s="85"/>
      <c r="Q30" s="78">
        <v>80</v>
      </c>
      <c r="R30" s="78" t="e">
        <f>IF($C$3&lt;=10,0,IF($C$3&lt;=20,$C$3-10,10))</f>
        <v>#REF!</v>
      </c>
      <c r="S30" s="43" t="e">
        <f>Q30*R30</f>
        <v>#REF!</v>
      </c>
      <c r="T30" s="15"/>
      <c r="U30" s="5" t="s">
        <v>16</v>
      </c>
      <c r="V30" s="87"/>
      <c r="W30" s="81">
        <v>84</v>
      </c>
      <c r="X30" s="79" t="e">
        <f>IF($C$3&lt;=10,0,IF($C$3&lt;=20,$C$3-10,10))</f>
        <v>#REF!</v>
      </c>
      <c r="Y30" s="6" t="e">
        <f>W30*X30</f>
        <v>#REF!</v>
      </c>
      <c r="Z30" s="22"/>
    </row>
    <row r="31" spans="1:26" ht="27" customHeight="1" x14ac:dyDescent="0.15">
      <c r="A31" s="70"/>
      <c r="B31" s="47" t="s">
        <v>16</v>
      </c>
      <c r="C31" s="85"/>
      <c r="D31" s="78">
        <v>105</v>
      </c>
      <c r="E31" s="78" t="e">
        <f>IF($C$2&lt;=5,0,IF(($C$2-10)&lt;0,0,IF($C$2&lt;=20,$C$2-10,10)))</f>
        <v>#REF!</v>
      </c>
      <c r="F31" s="43" t="e">
        <f t="shared" ref="F31:F35" si="4">D31*E31</f>
        <v>#REF!</v>
      </c>
      <c r="G31" s="15"/>
      <c r="H31" s="5" t="s">
        <v>16</v>
      </c>
      <c r="I31" s="87"/>
      <c r="J31" s="81">
        <v>110</v>
      </c>
      <c r="K31" s="79" t="e">
        <f>IF($C$2&lt;=5,0,IF(($C$2-10)&lt;0,0,IF($C$2&lt;=20,$C$2-10,10)))</f>
        <v>#REF!</v>
      </c>
      <c r="L31" s="6" t="e">
        <f t="shared" ref="L31:L35" si="5">J31*K31</f>
        <v>#REF!</v>
      </c>
      <c r="M31" s="13"/>
      <c r="N31" s="13"/>
      <c r="O31" s="47" t="s">
        <v>17</v>
      </c>
      <c r="P31" s="85"/>
      <c r="Q31" s="78">
        <v>105</v>
      </c>
      <c r="R31" s="78" t="e">
        <f>IF($C$3&lt;=10,0,IF(($C$3-20)&lt;0,0,IF($C$3&lt;=40,$C$3-20,20)))</f>
        <v>#REF!</v>
      </c>
      <c r="S31" s="43" t="e">
        <f t="shared" ref="S31:S35" si="6">Q31*R31</f>
        <v>#REF!</v>
      </c>
      <c r="T31" s="15"/>
      <c r="U31" s="5" t="s">
        <v>17</v>
      </c>
      <c r="V31" s="87"/>
      <c r="W31" s="81">
        <v>110</v>
      </c>
      <c r="X31" s="79" t="e">
        <f>IF($C$3&lt;=10,0,IF(($C$3-20)&lt;0,0,IF($C$3&lt;=40,$C$3-20,20)))</f>
        <v>#REF!</v>
      </c>
      <c r="Y31" s="6" t="e">
        <f t="shared" ref="Y31:Y35" si="7">W31*X31</f>
        <v>#REF!</v>
      </c>
      <c r="Z31" s="22"/>
    </row>
    <row r="32" spans="1:26" ht="27" customHeight="1" x14ac:dyDescent="0.15">
      <c r="A32" s="70"/>
      <c r="B32" s="47" t="s">
        <v>32</v>
      </c>
      <c r="C32" s="85"/>
      <c r="D32" s="78">
        <v>125</v>
      </c>
      <c r="E32" s="78" t="e">
        <f>IF($C$2&lt;=5,0,IF(($C$2-20)&lt;0,0,IF($C$2&lt;=30,$C$2-20,10)))</f>
        <v>#REF!</v>
      </c>
      <c r="F32" s="43" t="e">
        <f t="shared" si="4"/>
        <v>#REF!</v>
      </c>
      <c r="G32" s="15"/>
      <c r="H32" s="5" t="s">
        <v>32</v>
      </c>
      <c r="I32" s="87"/>
      <c r="J32" s="81">
        <v>131</v>
      </c>
      <c r="K32" s="79" t="e">
        <f>IF($C$2&lt;=5,0,IF(($C$2-20)&lt;0,0,IF($C$2&lt;=30,$C$2-20,10)))</f>
        <v>#REF!</v>
      </c>
      <c r="L32" s="6" t="e">
        <f t="shared" si="5"/>
        <v>#REF!</v>
      </c>
      <c r="M32" s="13"/>
      <c r="N32" s="13"/>
      <c r="O32" s="47" t="s">
        <v>38</v>
      </c>
      <c r="P32" s="85"/>
      <c r="Q32" s="78">
        <v>125</v>
      </c>
      <c r="R32" s="78" t="e">
        <f>IF($C$3&lt;=10,0,IF(($C$3-40)&lt;0,0,IF($C$3&lt;=60,$C$3-40,20)))</f>
        <v>#REF!</v>
      </c>
      <c r="S32" s="43" t="e">
        <f t="shared" si="6"/>
        <v>#REF!</v>
      </c>
      <c r="T32" s="15"/>
      <c r="U32" s="5" t="s">
        <v>38</v>
      </c>
      <c r="V32" s="87"/>
      <c r="W32" s="81">
        <v>131</v>
      </c>
      <c r="X32" s="79" t="e">
        <f>IF($C$3&lt;=10,0,IF(($C$3-40)&lt;0,0,IF($C$3&lt;=60,$C$3-40,20)))</f>
        <v>#REF!</v>
      </c>
      <c r="Y32" s="6" t="e">
        <f t="shared" si="7"/>
        <v>#REF!</v>
      </c>
      <c r="Z32" s="22"/>
    </row>
    <row r="33" spans="1:26" ht="27" customHeight="1" x14ac:dyDescent="0.15">
      <c r="A33" s="70"/>
      <c r="B33" s="47" t="s">
        <v>33</v>
      </c>
      <c r="C33" s="85"/>
      <c r="D33" s="78">
        <v>160</v>
      </c>
      <c r="E33" s="78" t="e">
        <f>IF($C$2&lt;=5,0,IF(($C$2-30)&lt;0,0,IF($C$2&lt;=40,$C$2-30,10)))</f>
        <v>#REF!</v>
      </c>
      <c r="F33" s="43" t="e">
        <f t="shared" si="4"/>
        <v>#REF!</v>
      </c>
      <c r="G33" s="15"/>
      <c r="H33" s="5" t="s">
        <v>33</v>
      </c>
      <c r="I33" s="87"/>
      <c r="J33" s="81">
        <v>168</v>
      </c>
      <c r="K33" s="79" t="e">
        <f>IF($C$2&lt;=5,0,IF(($C$2-30)&lt;0,0,IF($C$2&lt;=40,$C$2-30,10)))</f>
        <v>#REF!</v>
      </c>
      <c r="L33" s="6" t="e">
        <f t="shared" si="5"/>
        <v>#REF!</v>
      </c>
      <c r="M33" s="13"/>
      <c r="N33" s="13"/>
      <c r="O33" s="47" t="s">
        <v>39</v>
      </c>
      <c r="P33" s="85"/>
      <c r="Q33" s="78">
        <v>160</v>
      </c>
      <c r="R33" s="78" t="e">
        <f>IF($C$3&lt;=10,0,IF(($C$3-60)&lt;0,0,IF($C$3&lt;=80,$C$3-60,20)))</f>
        <v>#REF!</v>
      </c>
      <c r="S33" s="43" t="e">
        <f t="shared" si="6"/>
        <v>#REF!</v>
      </c>
      <c r="T33" s="15"/>
      <c r="U33" s="5" t="s">
        <v>39</v>
      </c>
      <c r="V33" s="87"/>
      <c r="W33" s="81">
        <v>168</v>
      </c>
      <c r="X33" s="79" t="e">
        <f>IF($C$3&lt;=10,0,IF(($C$3-60)&lt;0,0,IF($C$3&lt;=80,$C$3-60,20)))</f>
        <v>#REF!</v>
      </c>
      <c r="Y33" s="6" t="e">
        <f>W33*X33</f>
        <v>#REF!</v>
      </c>
      <c r="Z33" s="22"/>
    </row>
    <row r="34" spans="1:26" ht="27" customHeight="1" x14ac:dyDescent="0.15">
      <c r="A34" s="70"/>
      <c r="B34" s="47" t="s">
        <v>34</v>
      </c>
      <c r="C34" s="85"/>
      <c r="D34" s="78">
        <v>190</v>
      </c>
      <c r="E34" s="78" t="e">
        <f>IF($C$2&lt;=5,0,IF(($C$2-40)&lt;0,0,IF($C$2&lt;=50,$C$2-40,10)))</f>
        <v>#REF!</v>
      </c>
      <c r="F34" s="43" t="e">
        <f t="shared" si="4"/>
        <v>#REF!</v>
      </c>
      <c r="G34" s="15"/>
      <c r="H34" s="5" t="s">
        <v>34</v>
      </c>
      <c r="I34" s="87"/>
      <c r="J34" s="81">
        <v>200</v>
      </c>
      <c r="K34" s="79" t="e">
        <f>IF($C$2&lt;=5,0,IF(($C$2-40)&lt;0,0,IF($C$2&lt;=50,$C$2-40,10)))</f>
        <v>#REF!</v>
      </c>
      <c r="L34" s="6" t="e">
        <f t="shared" si="5"/>
        <v>#REF!</v>
      </c>
      <c r="M34" s="13"/>
      <c r="N34" s="13"/>
      <c r="O34" s="47" t="s">
        <v>40</v>
      </c>
      <c r="P34" s="85"/>
      <c r="Q34" s="78">
        <v>190</v>
      </c>
      <c r="R34" s="78" t="e">
        <f>IF($C$3&lt;=10,0,IF(($C$3-80)&lt;0,0,IF($C$3&lt;=100,$C$3-80,20)))</f>
        <v>#REF!</v>
      </c>
      <c r="S34" s="43" t="e">
        <f t="shared" si="6"/>
        <v>#REF!</v>
      </c>
      <c r="T34" s="15"/>
      <c r="U34" s="5" t="s">
        <v>40</v>
      </c>
      <c r="V34" s="87"/>
      <c r="W34" s="81">
        <v>200</v>
      </c>
      <c r="X34" s="79" t="e">
        <f>IF($C$3&lt;=10,0,IF(($C$3-80)&lt;0,0,IF($C$3&lt;=100,$C$3-80,20)))</f>
        <v>#REF!</v>
      </c>
      <c r="Y34" s="6" t="e">
        <f t="shared" si="7"/>
        <v>#REF!</v>
      </c>
      <c r="Z34" s="22"/>
    </row>
    <row r="35" spans="1:26" ht="27" customHeight="1" x14ac:dyDescent="0.15">
      <c r="A35" s="70"/>
      <c r="B35" s="47" t="s">
        <v>45</v>
      </c>
      <c r="C35" s="85"/>
      <c r="D35" s="78">
        <v>215</v>
      </c>
      <c r="E35" s="78" t="e">
        <f>IF($C$2&lt;=5,0,IF(($C$2-50)&lt;0,0,IF($C$2&gt;=50,$C$2-50,0)))</f>
        <v>#REF!</v>
      </c>
      <c r="F35" s="43" t="e">
        <f t="shared" si="4"/>
        <v>#REF!</v>
      </c>
      <c r="G35" s="15"/>
      <c r="H35" s="5" t="s">
        <v>45</v>
      </c>
      <c r="I35" s="87"/>
      <c r="J35" s="81">
        <v>226</v>
      </c>
      <c r="K35" s="79" t="e">
        <f>IF($C$2&lt;=5,0,IF(($C$2-50)&lt;0,0,IF($C$2&gt;=51,$C$2-50,0)))</f>
        <v>#REF!</v>
      </c>
      <c r="L35" s="6" t="e">
        <f t="shared" si="5"/>
        <v>#REF!</v>
      </c>
      <c r="M35" s="13"/>
      <c r="N35" s="13"/>
      <c r="O35" s="47" t="s">
        <v>46</v>
      </c>
      <c r="P35" s="85"/>
      <c r="Q35" s="78">
        <v>215</v>
      </c>
      <c r="R35" s="78" t="e">
        <f>IF($C$3&lt;=10,0,IF(($C$3-100)&lt;0,0,IF($C$3&gt;=101,$C$3-100,0)))</f>
        <v>#REF!</v>
      </c>
      <c r="S35" s="43" t="e">
        <f t="shared" si="6"/>
        <v>#REF!</v>
      </c>
      <c r="T35" s="15"/>
      <c r="U35" s="5" t="s">
        <v>46</v>
      </c>
      <c r="V35" s="87"/>
      <c r="W35" s="81">
        <v>226</v>
      </c>
      <c r="X35" s="7" t="e">
        <f>IF($C$3&lt;=10,0,IF(($C$3-100)&lt;0,0,IF($C$3&gt;=101,$C$3-100,0)))</f>
        <v>#REF!</v>
      </c>
      <c r="Y35" s="6" t="e">
        <f t="shared" si="7"/>
        <v>#REF!</v>
      </c>
      <c r="Z35" s="22"/>
    </row>
    <row r="36" spans="1:26" ht="27" customHeight="1" x14ac:dyDescent="0.15">
      <c r="A36" s="70"/>
      <c r="B36" s="78" t="s">
        <v>43</v>
      </c>
      <c r="C36" s="78" t="e">
        <f>$C$1</f>
        <v>#REF!</v>
      </c>
      <c r="D36" s="78" t="e">
        <f>VLOOKUP(C36,リストシート!$D$2:$E$8,2,0)</f>
        <v>#REF!</v>
      </c>
      <c r="E36" s="78" t="s">
        <v>44</v>
      </c>
      <c r="F36" s="44" t="e">
        <f>D36</f>
        <v>#REF!</v>
      </c>
      <c r="G36" s="16"/>
      <c r="H36" s="87" t="s">
        <v>25</v>
      </c>
      <c r="I36" s="87"/>
      <c r="J36" s="87"/>
      <c r="K36" s="79" t="e">
        <f>SUM(K29:K35)</f>
        <v>#REF!</v>
      </c>
      <c r="L36" s="8" t="e">
        <f>SUM(L29:L35)</f>
        <v>#REF!</v>
      </c>
      <c r="M36" s="13"/>
      <c r="N36" s="13"/>
      <c r="O36" s="82" t="s">
        <v>43</v>
      </c>
      <c r="P36" s="78" t="e">
        <f>$C$1</f>
        <v>#REF!</v>
      </c>
      <c r="Q36" s="78" t="e">
        <f>VLOOKUP(P36,リストシート!$D$2:$E$8,2,0)</f>
        <v>#REF!</v>
      </c>
      <c r="R36" s="78" t="s">
        <v>44</v>
      </c>
      <c r="S36" s="44" t="e">
        <f>Q36*2</f>
        <v>#REF!</v>
      </c>
      <c r="T36" s="16"/>
      <c r="U36" s="87" t="s">
        <v>25</v>
      </c>
      <c r="V36" s="87"/>
      <c r="W36" s="87"/>
      <c r="X36" s="79" t="e">
        <f>SUM(X29:X35)</f>
        <v>#REF!</v>
      </c>
      <c r="Y36" s="8" t="e">
        <f>SUM(Y29:Y35)</f>
        <v>#REF!</v>
      </c>
      <c r="Z36" s="22"/>
    </row>
    <row r="37" spans="1:26" ht="27" customHeight="1" x14ac:dyDescent="0.15">
      <c r="A37" s="70"/>
      <c r="B37" s="85" t="s">
        <v>25</v>
      </c>
      <c r="C37" s="85"/>
      <c r="D37" s="85"/>
      <c r="E37" s="78" t="e">
        <f>SUM(E29:E35)</f>
        <v>#REF!</v>
      </c>
      <c r="F37" s="45" t="e">
        <f>SUM(F29:F36)</f>
        <v>#REF!</v>
      </c>
      <c r="G37" s="17"/>
      <c r="H37" s="87" t="s">
        <v>26</v>
      </c>
      <c r="I37" s="87"/>
      <c r="J37" s="87"/>
      <c r="K37" s="87"/>
      <c r="L37" s="9" t="e">
        <f>L36*0.1</f>
        <v>#REF!</v>
      </c>
      <c r="M37" s="13"/>
      <c r="N37" s="13"/>
      <c r="O37" s="85" t="s">
        <v>25</v>
      </c>
      <c r="P37" s="85"/>
      <c r="Q37" s="85"/>
      <c r="R37" s="78" t="e">
        <f>SUM(R29:R35)</f>
        <v>#REF!</v>
      </c>
      <c r="S37" s="45" t="e">
        <f>SUM(S29:S36)</f>
        <v>#REF!</v>
      </c>
      <c r="T37" s="17"/>
      <c r="U37" s="87" t="s">
        <v>26</v>
      </c>
      <c r="V37" s="87"/>
      <c r="W37" s="87"/>
      <c r="X37" s="87"/>
      <c r="Y37" s="9" t="e">
        <f>Y36*0.1</f>
        <v>#REF!</v>
      </c>
      <c r="Z37" s="22"/>
    </row>
    <row r="38" spans="1:26" ht="27" customHeight="1" x14ac:dyDescent="0.15">
      <c r="A38" s="70"/>
      <c r="B38" s="85" t="s">
        <v>26</v>
      </c>
      <c r="C38" s="85"/>
      <c r="D38" s="85"/>
      <c r="E38" s="85"/>
      <c r="F38" s="46" t="e">
        <f>F37*0.1</f>
        <v>#REF!</v>
      </c>
      <c r="G38" s="17"/>
      <c r="H38" s="87" t="s">
        <v>27</v>
      </c>
      <c r="I38" s="87"/>
      <c r="J38" s="87"/>
      <c r="K38" s="88"/>
      <c r="L38" s="9" t="e">
        <f>L36+L37</f>
        <v>#REF!</v>
      </c>
      <c r="M38" s="13"/>
      <c r="N38" s="13"/>
      <c r="O38" s="85" t="s">
        <v>26</v>
      </c>
      <c r="P38" s="85"/>
      <c r="Q38" s="85"/>
      <c r="R38" s="85"/>
      <c r="S38" s="46" t="e">
        <f>S37*0.1</f>
        <v>#REF!</v>
      </c>
      <c r="T38" s="17"/>
      <c r="U38" s="87" t="s">
        <v>27</v>
      </c>
      <c r="V38" s="87"/>
      <c r="W38" s="87"/>
      <c r="X38" s="88"/>
      <c r="Y38" s="9" t="e">
        <f>Y36+Y37</f>
        <v>#REF!</v>
      </c>
      <c r="Z38" s="22"/>
    </row>
    <row r="39" spans="1:26" ht="27" customHeight="1" thickBot="1" x14ac:dyDescent="0.2">
      <c r="A39" s="70"/>
      <c r="B39" s="85" t="s">
        <v>27</v>
      </c>
      <c r="C39" s="85"/>
      <c r="D39" s="85"/>
      <c r="E39" s="86"/>
      <c r="F39" s="46" t="e">
        <f>F37+F38</f>
        <v>#REF!</v>
      </c>
      <c r="G39" s="15"/>
      <c r="H39" s="89" t="s">
        <v>64</v>
      </c>
      <c r="I39" s="89"/>
      <c r="J39" s="89"/>
      <c r="K39" s="90"/>
      <c r="L39" s="10" t="e">
        <f>ROUNDDOWN(L38,0)</f>
        <v>#REF!</v>
      </c>
      <c r="M39" s="13"/>
      <c r="N39" s="13"/>
      <c r="O39" s="85" t="s">
        <v>27</v>
      </c>
      <c r="P39" s="85"/>
      <c r="Q39" s="85"/>
      <c r="R39" s="86"/>
      <c r="S39" s="46" t="e">
        <f>S37+S38</f>
        <v>#REF!</v>
      </c>
      <c r="T39" s="15"/>
      <c r="U39" s="89" t="s">
        <v>64</v>
      </c>
      <c r="V39" s="89"/>
      <c r="W39" s="89"/>
      <c r="X39" s="90"/>
      <c r="Y39" s="10" t="e">
        <f>ROUNDDOWN(Y38,0)</f>
        <v>#REF!</v>
      </c>
      <c r="Z39" s="22"/>
    </row>
    <row r="40" spans="1:26" ht="27" customHeight="1" thickTop="1" thickBot="1" x14ac:dyDescent="0.2">
      <c r="A40" s="70"/>
      <c r="B40" s="85" t="s">
        <v>28</v>
      </c>
      <c r="C40" s="85"/>
      <c r="D40" s="85"/>
      <c r="E40" s="86"/>
      <c r="F40" s="43" t="e">
        <f>ROUNDDOWN(F39,-1)</f>
        <v>#REF!</v>
      </c>
      <c r="G40" s="13"/>
      <c r="H40" s="84" t="s">
        <v>47</v>
      </c>
      <c r="I40" s="84"/>
      <c r="J40" s="84"/>
      <c r="K40" s="84"/>
      <c r="L40" s="11" t="e">
        <f>L39-F40</f>
        <v>#REF!</v>
      </c>
      <c r="M40" s="13"/>
      <c r="N40" s="13"/>
      <c r="O40" s="85" t="s">
        <v>28</v>
      </c>
      <c r="P40" s="85"/>
      <c r="Q40" s="85"/>
      <c r="R40" s="86"/>
      <c r="S40" s="43" t="e">
        <f>ROUNDDOWN(S39,-1)</f>
        <v>#REF!</v>
      </c>
      <c r="T40" s="13"/>
      <c r="U40" s="84" t="s">
        <v>47</v>
      </c>
      <c r="V40" s="84"/>
      <c r="W40" s="84"/>
      <c r="X40" s="84"/>
      <c r="Y40" s="11" t="e">
        <f>Y39-S40</f>
        <v>#REF!</v>
      </c>
      <c r="Z40" s="22"/>
    </row>
    <row r="41" spans="1:26" ht="13.5" customHeight="1" thickTop="1" thickBot="1" x14ac:dyDescent="0.2">
      <c r="A41" s="71"/>
      <c r="B41" s="25"/>
      <c r="C41" s="23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5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6"/>
    </row>
    <row r="42" spans="1:26" ht="27" customHeight="1" thickTop="1" x14ac:dyDescent="0.15">
      <c r="B42" s="3"/>
    </row>
    <row r="43" spans="1:26" ht="27" customHeight="1" x14ac:dyDescent="0.15">
      <c r="B43" s="3"/>
    </row>
    <row r="44" spans="1:26" ht="27" customHeight="1" x14ac:dyDescent="0.15">
      <c r="B44" s="3"/>
    </row>
    <row r="45" spans="1:26" ht="27" customHeight="1" x14ac:dyDescent="0.15">
      <c r="B45" s="3"/>
    </row>
  </sheetData>
  <mergeCells count="73">
    <mergeCell ref="B4:B5"/>
    <mergeCell ref="B9:B10"/>
    <mergeCell ref="C9:C10"/>
    <mergeCell ref="D9:D10"/>
    <mergeCell ref="E9:E10"/>
    <mergeCell ref="V9:V10"/>
    <mergeCell ref="W9:W10"/>
    <mergeCell ref="X9:X10"/>
    <mergeCell ref="C11:C17"/>
    <mergeCell ref="I11:I17"/>
    <mergeCell ref="P11:P17"/>
    <mergeCell ref="V11:V17"/>
    <mergeCell ref="J9:J10"/>
    <mergeCell ref="K9:K10"/>
    <mergeCell ref="O9:O10"/>
    <mergeCell ref="P9:P10"/>
    <mergeCell ref="Q9:Q10"/>
    <mergeCell ref="R9:R10"/>
    <mergeCell ref="I9:I10"/>
    <mergeCell ref="B18:D18"/>
    <mergeCell ref="H18:J18"/>
    <mergeCell ref="O18:Q18"/>
    <mergeCell ref="U18:W18"/>
    <mergeCell ref="B19:E19"/>
    <mergeCell ref="H19:K19"/>
    <mergeCell ref="O19:R19"/>
    <mergeCell ref="U19:X19"/>
    <mergeCell ref="B20:E20"/>
    <mergeCell ref="H20:K20"/>
    <mergeCell ref="O20:R20"/>
    <mergeCell ref="U20:X20"/>
    <mergeCell ref="B21:E21"/>
    <mergeCell ref="H21:K21"/>
    <mergeCell ref="O21:R21"/>
    <mergeCell ref="U21:X21"/>
    <mergeCell ref="X27:X28"/>
    <mergeCell ref="H22:K22"/>
    <mergeCell ref="U22:X22"/>
    <mergeCell ref="B27:B28"/>
    <mergeCell ref="C27:C28"/>
    <mergeCell ref="D27:D28"/>
    <mergeCell ref="E27:E28"/>
    <mergeCell ref="I27:I28"/>
    <mergeCell ref="J27:J28"/>
    <mergeCell ref="K27:K28"/>
    <mergeCell ref="O27:O28"/>
    <mergeCell ref="P27:P28"/>
    <mergeCell ref="Q27:Q28"/>
    <mergeCell ref="R27:R28"/>
    <mergeCell ref="V27:V28"/>
    <mergeCell ref="W27:W28"/>
    <mergeCell ref="C29:C35"/>
    <mergeCell ref="I29:I35"/>
    <mergeCell ref="P29:P35"/>
    <mergeCell ref="V29:V35"/>
    <mergeCell ref="H36:J36"/>
    <mergeCell ref="U36:W36"/>
    <mergeCell ref="B37:D37"/>
    <mergeCell ref="H37:K37"/>
    <mergeCell ref="O37:Q37"/>
    <mergeCell ref="U37:X37"/>
    <mergeCell ref="B38:E38"/>
    <mergeCell ref="H38:K38"/>
    <mergeCell ref="O38:R38"/>
    <mergeCell ref="U38:X38"/>
    <mergeCell ref="B39:E39"/>
    <mergeCell ref="H39:K39"/>
    <mergeCell ref="O39:R39"/>
    <mergeCell ref="U39:X39"/>
    <mergeCell ref="B40:E40"/>
    <mergeCell ref="H40:K40"/>
    <mergeCell ref="O40:R40"/>
    <mergeCell ref="U40:X40"/>
  </mergeCells>
  <phoneticPr fontId="3"/>
  <dataValidations count="1">
    <dataValidation type="list" allowBlank="1" showInputMessage="1" showErrorMessage="1" sqref="C4" xr:uid="{6DF85037-81A0-472A-A523-D70DBE4726B7}">
      <formula1>"1,2,3"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3B92-2B3B-41EA-A734-C5A7D69A4DD6}">
  <sheetPr>
    <tabColor theme="0"/>
  </sheetPr>
  <dimension ref="A1:Z45"/>
  <sheetViews>
    <sheetView showGridLines="0" topLeftCell="A22" zoomScale="60" zoomScaleNormal="60" workbookViewId="0">
      <selection activeCell="E35" sqref="E35"/>
    </sheetView>
  </sheetViews>
  <sheetFormatPr defaultRowHeight="27" customHeight="1" x14ac:dyDescent="0.15"/>
  <cols>
    <col min="1" max="1" width="6" style="3" customWidth="1"/>
    <col min="2" max="2" width="16" style="1" bestFit="1" customWidth="1"/>
    <col min="3" max="3" width="11" style="3" bestFit="1" customWidth="1"/>
    <col min="4" max="4" width="11" style="2" bestFit="1" customWidth="1"/>
    <col min="5" max="5" width="7.875" style="3" customWidth="1"/>
    <col min="6" max="6" width="10.5" style="3" bestFit="1" customWidth="1"/>
    <col min="7" max="7" width="3" style="3" customWidth="1"/>
    <col min="8" max="8" width="15.5" style="3" bestFit="1" customWidth="1"/>
    <col min="9" max="9" width="11" style="3" bestFit="1" customWidth="1"/>
    <col min="10" max="10" width="10.625" style="3" customWidth="1"/>
    <col min="11" max="11" width="9" style="3"/>
    <col min="12" max="12" width="10" style="3" customWidth="1"/>
    <col min="13" max="14" width="9" style="3"/>
    <col min="15" max="15" width="15.625" style="1" customWidth="1"/>
    <col min="16" max="16" width="11" style="3" bestFit="1" customWidth="1"/>
    <col min="17" max="17" width="11" style="2" bestFit="1" customWidth="1"/>
    <col min="18" max="18" width="7.875" style="3" customWidth="1"/>
    <col min="19" max="19" width="10.5" style="3" bestFit="1" customWidth="1"/>
    <col min="20" max="20" width="3.125" style="3" customWidth="1"/>
    <col min="21" max="21" width="15.5" style="3" bestFit="1" customWidth="1"/>
    <col min="22" max="22" width="11" style="3" bestFit="1" customWidth="1"/>
    <col min="23" max="23" width="10.625" style="3" customWidth="1"/>
    <col min="24" max="24" width="9" style="3"/>
    <col min="25" max="25" width="10.75" style="3" bestFit="1" customWidth="1"/>
    <col min="26" max="254" width="9" style="3"/>
    <col min="255" max="255" width="15.25" style="3" customWidth="1"/>
    <col min="256" max="257" width="11" style="3" bestFit="1" customWidth="1"/>
    <col min="258" max="258" width="7.875" style="3" customWidth="1"/>
    <col min="259" max="259" width="10.5" style="3" bestFit="1" customWidth="1"/>
    <col min="260" max="260" width="9.5" style="3" customWidth="1"/>
    <col min="261" max="261" width="15.5" style="3" bestFit="1" customWidth="1"/>
    <col min="262" max="262" width="11" style="3" bestFit="1" customWidth="1"/>
    <col min="263" max="263" width="10.625" style="3" customWidth="1"/>
    <col min="264" max="267" width="9" style="3"/>
    <col min="268" max="268" width="15.25" style="3" customWidth="1"/>
    <col min="269" max="270" width="11" style="3" bestFit="1" customWidth="1"/>
    <col min="271" max="271" width="7.875" style="3" customWidth="1"/>
    <col min="272" max="272" width="10.5" style="3" bestFit="1" customWidth="1"/>
    <col min="273" max="273" width="9.5" style="3" customWidth="1"/>
    <col min="274" max="274" width="15.5" style="3" bestFit="1" customWidth="1"/>
    <col min="275" max="275" width="11" style="3" bestFit="1" customWidth="1"/>
    <col min="276" max="276" width="10.625" style="3" customWidth="1"/>
    <col min="277" max="510" width="9" style="3"/>
    <col min="511" max="511" width="15.25" style="3" customWidth="1"/>
    <col min="512" max="513" width="11" style="3" bestFit="1" customWidth="1"/>
    <col min="514" max="514" width="7.875" style="3" customWidth="1"/>
    <col min="515" max="515" width="10.5" style="3" bestFit="1" customWidth="1"/>
    <col min="516" max="516" width="9.5" style="3" customWidth="1"/>
    <col min="517" max="517" width="15.5" style="3" bestFit="1" customWidth="1"/>
    <col min="518" max="518" width="11" style="3" bestFit="1" customWidth="1"/>
    <col min="519" max="519" width="10.625" style="3" customWidth="1"/>
    <col min="520" max="523" width="9" style="3"/>
    <col min="524" max="524" width="15.25" style="3" customWidth="1"/>
    <col min="525" max="526" width="11" style="3" bestFit="1" customWidth="1"/>
    <col min="527" max="527" width="7.875" style="3" customWidth="1"/>
    <col min="528" max="528" width="10.5" style="3" bestFit="1" customWidth="1"/>
    <col min="529" max="529" width="9.5" style="3" customWidth="1"/>
    <col min="530" max="530" width="15.5" style="3" bestFit="1" customWidth="1"/>
    <col min="531" max="531" width="11" style="3" bestFit="1" customWidth="1"/>
    <col min="532" max="532" width="10.625" style="3" customWidth="1"/>
    <col min="533" max="766" width="9" style="3"/>
    <col min="767" max="767" width="15.25" style="3" customWidth="1"/>
    <col min="768" max="769" width="11" style="3" bestFit="1" customWidth="1"/>
    <col min="770" max="770" width="7.875" style="3" customWidth="1"/>
    <col min="771" max="771" width="10.5" style="3" bestFit="1" customWidth="1"/>
    <col min="772" max="772" width="9.5" style="3" customWidth="1"/>
    <col min="773" max="773" width="15.5" style="3" bestFit="1" customWidth="1"/>
    <col min="774" max="774" width="11" style="3" bestFit="1" customWidth="1"/>
    <col min="775" max="775" width="10.625" style="3" customWidth="1"/>
    <col min="776" max="779" width="9" style="3"/>
    <col min="780" max="780" width="15.25" style="3" customWidth="1"/>
    <col min="781" max="782" width="11" style="3" bestFit="1" customWidth="1"/>
    <col min="783" max="783" width="7.875" style="3" customWidth="1"/>
    <col min="784" max="784" width="10.5" style="3" bestFit="1" customWidth="1"/>
    <col min="785" max="785" width="9.5" style="3" customWidth="1"/>
    <col min="786" max="786" width="15.5" style="3" bestFit="1" customWidth="1"/>
    <col min="787" max="787" width="11" style="3" bestFit="1" customWidth="1"/>
    <col min="788" max="788" width="10.625" style="3" customWidth="1"/>
    <col min="789" max="1022" width="9" style="3"/>
    <col min="1023" max="1023" width="15.25" style="3" customWidth="1"/>
    <col min="1024" max="1025" width="11" style="3" bestFit="1" customWidth="1"/>
    <col min="1026" max="1026" width="7.875" style="3" customWidth="1"/>
    <col min="1027" max="1027" width="10.5" style="3" bestFit="1" customWidth="1"/>
    <col min="1028" max="1028" width="9.5" style="3" customWidth="1"/>
    <col min="1029" max="1029" width="15.5" style="3" bestFit="1" customWidth="1"/>
    <col min="1030" max="1030" width="11" style="3" bestFit="1" customWidth="1"/>
    <col min="1031" max="1031" width="10.625" style="3" customWidth="1"/>
    <col min="1032" max="1035" width="9" style="3"/>
    <col min="1036" max="1036" width="15.25" style="3" customWidth="1"/>
    <col min="1037" max="1038" width="11" style="3" bestFit="1" customWidth="1"/>
    <col min="1039" max="1039" width="7.875" style="3" customWidth="1"/>
    <col min="1040" max="1040" width="10.5" style="3" bestFit="1" customWidth="1"/>
    <col min="1041" max="1041" width="9.5" style="3" customWidth="1"/>
    <col min="1042" max="1042" width="15.5" style="3" bestFit="1" customWidth="1"/>
    <col min="1043" max="1043" width="11" style="3" bestFit="1" customWidth="1"/>
    <col min="1044" max="1044" width="10.625" style="3" customWidth="1"/>
    <col min="1045" max="1278" width="9" style="3"/>
    <col min="1279" max="1279" width="15.25" style="3" customWidth="1"/>
    <col min="1280" max="1281" width="11" style="3" bestFit="1" customWidth="1"/>
    <col min="1282" max="1282" width="7.875" style="3" customWidth="1"/>
    <col min="1283" max="1283" width="10.5" style="3" bestFit="1" customWidth="1"/>
    <col min="1284" max="1284" width="9.5" style="3" customWidth="1"/>
    <col min="1285" max="1285" width="15.5" style="3" bestFit="1" customWidth="1"/>
    <col min="1286" max="1286" width="11" style="3" bestFit="1" customWidth="1"/>
    <col min="1287" max="1287" width="10.625" style="3" customWidth="1"/>
    <col min="1288" max="1291" width="9" style="3"/>
    <col min="1292" max="1292" width="15.25" style="3" customWidth="1"/>
    <col min="1293" max="1294" width="11" style="3" bestFit="1" customWidth="1"/>
    <col min="1295" max="1295" width="7.875" style="3" customWidth="1"/>
    <col min="1296" max="1296" width="10.5" style="3" bestFit="1" customWidth="1"/>
    <col min="1297" max="1297" width="9.5" style="3" customWidth="1"/>
    <col min="1298" max="1298" width="15.5" style="3" bestFit="1" customWidth="1"/>
    <col min="1299" max="1299" width="11" style="3" bestFit="1" customWidth="1"/>
    <col min="1300" max="1300" width="10.625" style="3" customWidth="1"/>
    <col min="1301" max="1534" width="9" style="3"/>
    <col min="1535" max="1535" width="15.25" style="3" customWidth="1"/>
    <col min="1536" max="1537" width="11" style="3" bestFit="1" customWidth="1"/>
    <col min="1538" max="1538" width="7.875" style="3" customWidth="1"/>
    <col min="1539" max="1539" width="10.5" style="3" bestFit="1" customWidth="1"/>
    <col min="1540" max="1540" width="9.5" style="3" customWidth="1"/>
    <col min="1541" max="1541" width="15.5" style="3" bestFit="1" customWidth="1"/>
    <col min="1542" max="1542" width="11" style="3" bestFit="1" customWidth="1"/>
    <col min="1543" max="1543" width="10.625" style="3" customWidth="1"/>
    <col min="1544" max="1547" width="9" style="3"/>
    <col min="1548" max="1548" width="15.25" style="3" customWidth="1"/>
    <col min="1549" max="1550" width="11" style="3" bestFit="1" customWidth="1"/>
    <col min="1551" max="1551" width="7.875" style="3" customWidth="1"/>
    <col min="1552" max="1552" width="10.5" style="3" bestFit="1" customWidth="1"/>
    <col min="1553" max="1553" width="9.5" style="3" customWidth="1"/>
    <col min="1554" max="1554" width="15.5" style="3" bestFit="1" customWidth="1"/>
    <col min="1555" max="1555" width="11" style="3" bestFit="1" customWidth="1"/>
    <col min="1556" max="1556" width="10.625" style="3" customWidth="1"/>
    <col min="1557" max="1790" width="9" style="3"/>
    <col min="1791" max="1791" width="15.25" style="3" customWidth="1"/>
    <col min="1792" max="1793" width="11" style="3" bestFit="1" customWidth="1"/>
    <col min="1794" max="1794" width="7.875" style="3" customWidth="1"/>
    <col min="1795" max="1795" width="10.5" style="3" bestFit="1" customWidth="1"/>
    <col min="1796" max="1796" width="9.5" style="3" customWidth="1"/>
    <col min="1797" max="1797" width="15.5" style="3" bestFit="1" customWidth="1"/>
    <col min="1798" max="1798" width="11" style="3" bestFit="1" customWidth="1"/>
    <col min="1799" max="1799" width="10.625" style="3" customWidth="1"/>
    <col min="1800" max="1803" width="9" style="3"/>
    <col min="1804" max="1804" width="15.25" style="3" customWidth="1"/>
    <col min="1805" max="1806" width="11" style="3" bestFit="1" customWidth="1"/>
    <col min="1807" max="1807" width="7.875" style="3" customWidth="1"/>
    <col min="1808" max="1808" width="10.5" style="3" bestFit="1" customWidth="1"/>
    <col min="1809" max="1809" width="9.5" style="3" customWidth="1"/>
    <col min="1810" max="1810" width="15.5" style="3" bestFit="1" customWidth="1"/>
    <col min="1811" max="1811" width="11" style="3" bestFit="1" customWidth="1"/>
    <col min="1812" max="1812" width="10.625" style="3" customWidth="1"/>
    <col min="1813" max="2046" width="9" style="3"/>
    <col min="2047" max="2047" width="15.25" style="3" customWidth="1"/>
    <col min="2048" max="2049" width="11" style="3" bestFit="1" customWidth="1"/>
    <col min="2050" max="2050" width="7.875" style="3" customWidth="1"/>
    <col min="2051" max="2051" width="10.5" style="3" bestFit="1" customWidth="1"/>
    <col min="2052" max="2052" width="9.5" style="3" customWidth="1"/>
    <col min="2053" max="2053" width="15.5" style="3" bestFit="1" customWidth="1"/>
    <col min="2054" max="2054" width="11" style="3" bestFit="1" customWidth="1"/>
    <col min="2055" max="2055" width="10.625" style="3" customWidth="1"/>
    <col min="2056" max="2059" width="9" style="3"/>
    <col min="2060" max="2060" width="15.25" style="3" customWidth="1"/>
    <col min="2061" max="2062" width="11" style="3" bestFit="1" customWidth="1"/>
    <col min="2063" max="2063" width="7.875" style="3" customWidth="1"/>
    <col min="2064" max="2064" width="10.5" style="3" bestFit="1" customWidth="1"/>
    <col min="2065" max="2065" width="9.5" style="3" customWidth="1"/>
    <col min="2066" max="2066" width="15.5" style="3" bestFit="1" customWidth="1"/>
    <col min="2067" max="2067" width="11" style="3" bestFit="1" customWidth="1"/>
    <col min="2068" max="2068" width="10.625" style="3" customWidth="1"/>
    <col min="2069" max="2302" width="9" style="3"/>
    <col min="2303" max="2303" width="15.25" style="3" customWidth="1"/>
    <col min="2304" max="2305" width="11" style="3" bestFit="1" customWidth="1"/>
    <col min="2306" max="2306" width="7.875" style="3" customWidth="1"/>
    <col min="2307" max="2307" width="10.5" style="3" bestFit="1" customWidth="1"/>
    <col min="2308" max="2308" width="9.5" style="3" customWidth="1"/>
    <col min="2309" max="2309" width="15.5" style="3" bestFit="1" customWidth="1"/>
    <col min="2310" max="2310" width="11" style="3" bestFit="1" customWidth="1"/>
    <col min="2311" max="2311" width="10.625" style="3" customWidth="1"/>
    <col min="2312" max="2315" width="9" style="3"/>
    <col min="2316" max="2316" width="15.25" style="3" customWidth="1"/>
    <col min="2317" max="2318" width="11" style="3" bestFit="1" customWidth="1"/>
    <col min="2319" max="2319" width="7.875" style="3" customWidth="1"/>
    <col min="2320" max="2320" width="10.5" style="3" bestFit="1" customWidth="1"/>
    <col min="2321" max="2321" width="9.5" style="3" customWidth="1"/>
    <col min="2322" max="2322" width="15.5" style="3" bestFit="1" customWidth="1"/>
    <col min="2323" max="2323" width="11" style="3" bestFit="1" customWidth="1"/>
    <col min="2324" max="2324" width="10.625" style="3" customWidth="1"/>
    <col min="2325" max="2558" width="9" style="3"/>
    <col min="2559" max="2559" width="15.25" style="3" customWidth="1"/>
    <col min="2560" max="2561" width="11" style="3" bestFit="1" customWidth="1"/>
    <col min="2562" max="2562" width="7.875" style="3" customWidth="1"/>
    <col min="2563" max="2563" width="10.5" style="3" bestFit="1" customWidth="1"/>
    <col min="2564" max="2564" width="9.5" style="3" customWidth="1"/>
    <col min="2565" max="2565" width="15.5" style="3" bestFit="1" customWidth="1"/>
    <col min="2566" max="2566" width="11" style="3" bestFit="1" customWidth="1"/>
    <col min="2567" max="2567" width="10.625" style="3" customWidth="1"/>
    <col min="2568" max="2571" width="9" style="3"/>
    <col min="2572" max="2572" width="15.25" style="3" customWidth="1"/>
    <col min="2573" max="2574" width="11" style="3" bestFit="1" customWidth="1"/>
    <col min="2575" max="2575" width="7.875" style="3" customWidth="1"/>
    <col min="2576" max="2576" width="10.5" style="3" bestFit="1" customWidth="1"/>
    <col min="2577" max="2577" width="9.5" style="3" customWidth="1"/>
    <col min="2578" max="2578" width="15.5" style="3" bestFit="1" customWidth="1"/>
    <col min="2579" max="2579" width="11" style="3" bestFit="1" customWidth="1"/>
    <col min="2580" max="2580" width="10.625" style="3" customWidth="1"/>
    <col min="2581" max="2814" width="9" style="3"/>
    <col min="2815" max="2815" width="15.25" style="3" customWidth="1"/>
    <col min="2816" max="2817" width="11" style="3" bestFit="1" customWidth="1"/>
    <col min="2818" max="2818" width="7.875" style="3" customWidth="1"/>
    <col min="2819" max="2819" width="10.5" style="3" bestFit="1" customWidth="1"/>
    <col min="2820" max="2820" width="9.5" style="3" customWidth="1"/>
    <col min="2821" max="2821" width="15.5" style="3" bestFit="1" customWidth="1"/>
    <col min="2822" max="2822" width="11" style="3" bestFit="1" customWidth="1"/>
    <col min="2823" max="2823" width="10.625" style="3" customWidth="1"/>
    <col min="2824" max="2827" width="9" style="3"/>
    <col min="2828" max="2828" width="15.25" style="3" customWidth="1"/>
    <col min="2829" max="2830" width="11" style="3" bestFit="1" customWidth="1"/>
    <col min="2831" max="2831" width="7.875" style="3" customWidth="1"/>
    <col min="2832" max="2832" width="10.5" style="3" bestFit="1" customWidth="1"/>
    <col min="2833" max="2833" width="9.5" style="3" customWidth="1"/>
    <col min="2834" max="2834" width="15.5" style="3" bestFit="1" customWidth="1"/>
    <col min="2835" max="2835" width="11" style="3" bestFit="1" customWidth="1"/>
    <col min="2836" max="2836" width="10.625" style="3" customWidth="1"/>
    <col min="2837" max="3070" width="9" style="3"/>
    <col min="3071" max="3071" width="15.25" style="3" customWidth="1"/>
    <col min="3072" max="3073" width="11" style="3" bestFit="1" customWidth="1"/>
    <col min="3074" max="3074" width="7.875" style="3" customWidth="1"/>
    <col min="3075" max="3075" width="10.5" style="3" bestFit="1" customWidth="1"/>
    <col min="3076" max="3076" width="9.5" style="3" customWidth="1"/>
    <col min="3077" max="3077" width="15.5" style="3" bestFit="1" customWidth="1"/>
    <col min="3078" max="3078" width="11" style="3" bestFit="1" customWidth="1"/>
    <col min="3079" max="3079" width="10.625" style="3" customWidth="1"/>
    <col min="3080" max="3083" width="9" style="3"/>
    <col min="3084" max="3084" width="15.25" style="3" customWidth="1"/>
    <col min="3085" max="3086" width="11" style="3" bestFit="1" customWidth="1"/>
    <col min="3087" max="3087" width="7.875" style="3" customWidth="1"/>
    <col min="3088" max="3088" width="10.5" style="3" bestFit="1" customWidth="1"/>
    <col min="3089" max="3089" width="9.5" style="3" customWidth="1"/>
    <col min="3090" max="3090" width="15.5" style="3" bestFit="1" customWidth="1"/>
    <col min="3091" max="3091" width="11" style="3" bestFit="1" customWidth="1"/>
    <col min="3092" max="3092" width="10.625" style="3" customWidth="1"/>
    <col min="3093" max="3326" width="9" style="3"/>
    <col min="3327" max="3327" width="15.25" style="3" customWidth="1"/>
    <col min="3328" max="3329" width="11" style="3" bestFit="1" customWidth="1"/>
    <col min="3330" max="3330" width="7.875" style="3" customWidth="1"/>
    <col min="3331" max="3331" width="10.5" style="3" bestFit="1" customWidth="1"/>
    <col min="3332" max="3332" width="9.5" style="3" customWidth="1"/>
    <col min="3333" max="3333" width="15.5" style="3" bestFit="1" customWidth="1"/>
    <col min="3334" max="3334" width="11" style="3" bestFit="1" customWidth="1"/>
    <col min="3335" max="3335" width="10.625" style="3" customWidth="1"/>
    <col min="3336" max="3339" width="9" style="3"/>
    <col min="3340" max="3340" width="15.25" style="3" customWidth="1"/>
    <col min="3341" max="3342" width="11" style="3" bestFit="1" customWidth="1"/>
    <col min="3343" max="3343" width="7.875" style="3" customWidth="1"/>
    <col min="3344" max="3344" width="10.5" style="3" bestFit="1" customWidth="1"/>
    <col min="3345" max="3345" width="9.5" style="3" customWidth="1"/>
    <col min="3346" max="3346" width="15.5" style="3" bestFit="1" customWidth="1"/>
    <col min="3347" max="3347" width="11" style="3" bestFit="1" customWidth="1"/>
    <col min="3348" max="3348" width="10.625" style="3" customWidth="1"/>
    <col min="3349" max="3582" width="9" style="3"/>
    <col min="3583" max="3583" width="15.25" style="3" customWidth="1"/>
    <col min="3584" max="3585" width="11" style="3" bestFit="1" customWidth="1"/>
    <col min="3586" max="3586" width="7.875" style="3" customWidth="1"/>
    <col min="3587" max="3587" width="10.5" style="3" bestFit="1" customWidth="1"/>
    <col min="3588" max="3588" width="9.5" style="3" customWidth="1"/>
    <col min="3589" max="3589" width="15.5" style="3" bestFit="1" customWidth="1"/>
    <col min="3590" max="3590" width="11" style="3" bestFit="1" customWidth="1"/>
    <col min="3591" max="3591" width="10.625" style="3" customWidth="1"/>
    <col min="3592" max="3595" width="9" style="3"/>
    <col min="3596" max="3596" width="15.25" style="3" customWidth="1"/>
    <col min="3597" max="3598" width="11" style="3" bestFit="1" customWidth="1"/>
    <col min="3599" max="3599" width="7.875" style="3" customWidth="1"/>
    <col min="3600" max="3600" width="10.5" style="3" bestFit="1" customWidth="1"/>
    <col min="3601" max="3601" width="9.5" style="3" customWidth="1"/>
    <col min="3602" max="3602" width="15.5" style="3" bestFit="1" customWidth="1"/>
    <col min="3603" max="3603" width="11" style="3" bestFit="1" customWidth="1"/>
    <col min="3604" max="3604" width="10.625" style="3" customWidth="1"/>
    <col min="3605" max="3838" width="9" style="3"/>
    <col min="3839" max="3839" width="15.25" style="3" customWidth="1"/>
    <col min="3840" max="3841" width="11" style="3" bestFit="1" customWidth="1"/>
    <col min="3842" max="3842" width="7.875" style="3" customWidth="1"/>
    <col min="3843" max="3843" width="10.5" style="3" bestFit="1" customWidth="1"/>
    <col min="3844" max="3844" width="9.5" style="3" customWidth="1"/>
    <col min="3845" max="3845" width="15.5" style="3" bestFit="1" customWidth="1"/>
    <col min="3846" max="3846" width="11" style="3" bestFit="1" customWidth="1"/>
    <col min="3847" max="3847" width="10.625" style="3" customWidth="1"/>
    <col min="3848" max="3851" width="9" style="3"/>
    <col min="3852" max="3852" width="15.25" style="3" customWidth="1"/>
    <col min="3853" max="3854" width="11" style="3" bestFit="1" customWidth="1"/>
    <col min="3855" max="3855" width="7.875" style="3" customWidth="1"/>
    <col min="3856" max="3856" width="10.5" style="3" bestFit="1" customWidth="1"/>
    <col min="3857" max="3857" width="9.5" style="3" customWidth="1"/>
    <col min="3858" max="3858" width="15.5" style="3" bestFit="1" customWidth="1"/>
    <col min="3859" max="3859" width="11" style="3" bestFit="1" customWidth="1"/>
    <col min="3860" max="3860" width="10.625" style="3" customWidth="1"/>
    <col min="3861" max="4094" width="9" style="3"/>
    <col min="4095" max="4095" width="15.25" style="3" customWidth="1"/>
    <col min="4096" max="4097" width="11" style="3" bestFit="1" customWidth="1"/>
    <col min="4098" max="4098" width="7.875" style="3" customWidth="1"/>
    <col min="4099" max="4099" width="10.5" style="3" bestFit="1" customWidth="1"/>
    <col min="4100" max="4100" width="9.5" style="3" customWidth="1"/>
    <col min="4101" max="4101" width="15.5" style="3" bestFit="1" customWidth="1"/>
    <col min="4102" max="4102" width="11" style="3" bestFit="1" customWidth="1"/>
    <col min="4103" max="4103" width="10.625" style="3" customWidth="1"/>
    <col min="4104" max="4107" width="9" style="3"/>
    <col min="4108" max="4108" width="15.25" style="3" customWidth="1"/>
    <col min="4109" max="4110" width="11" style="3" bestFit="1" customWidth="1"/>
    <col min="4111" max="4111" width="7.875" style="3" customWidth="1"/>
    <col min="4112" max="4112" width="10.5" style="3" bestFit="1" customWidth="1"/>
    <col min="4113" max="4113" width="9.5" style="3" customWidth="1"/>
    <col min="4114" max="4114" width="15.5" style="3" bestFit="1" customWidth="1"/>
    <col min="4115" max="4115" width="11" style="3" bestFit="1" customWidth="1"/>
    <col min="4116" max="4116" width="10.625" style="3" customWidth="1"/>
    <col min="4117" max="4350" width="9" style="3"/>
    <col min="4351" max="4351" width="15.25" style="3" customWidth="1"/>
    <col min="4352" max="4353" width="11" style="3" bestFit="1" customWidth="1"/>
    <col min="4354" max="4354" width="7.875" style="3" customWidth="1"/>
    <col min="4355" max="4355" width="10.5" style="3" bestFit="1" customWidth="1"/>
    <col min="4356" max="4356" width="9.5" style="3" customWidth="1"/>
    <col min="4357" max="4357" width="15.5" style="3" bestFit="1" customWidth="1"/>
    <col min="4358" max="4358" width="11" style="3" bestFit="1" customWidth="1"/>
    <col min="4359" max="4359" width="10.625" style="3" customWidth="1"/>
    <col min="4360" max="4363" width="9" style="3"/>
    <col min="4364" max="4364" width="15.25" style="3" customWidth="1"/>
    <col min="4365" max="4366" width="11" style="3" bestFit="1" customWidth="1"/>
    <col min="4367" max="4367" width="7.875" style="3" customWidth="1"/>
    <col min="4368" max="4368" width="10.5" style="3" bestFit="1" customWidth="1"/>
    <col min="4369" max="4369" width="9.5" style="3" customWidth="1"/>
    <col min="4370" max="4370" width="15.5" style="3" bestFit="1" customWidth="1"/>
    <col min="4371" max="4371" width="11" style="3" bestFit="1" customWidth="1"/>
    <col min="4372" max="4372" width="10.625" style="3" customWidth="1"/>
    <col min="4373" max="4606" width="9" style="3"/>
    <col min="4607" max="4607" width="15.25" style="3" customWidth="1"/>
    <col min="4608" max="4609" width="11" style="3" bestFit="1" customWidth="1"/>
    <col min="4610" max="4610" width="7.875" style="3" customWidth="1"/>
    <col min="4611" max="4611" width="10.5" style="3" bestFit="1" customWidth="1"/>
    <col min="4612" max="4612" width="9.5" style="3" customWidth="1"/>
    <col min="4613" max="4613" width="15.5" style="3" bestFit="1" customWidth="1"/>
    <col min="4614" max="4614" width="11" style="3" bestFit="1" customWidth="1"/>
    <col min="4615" max="4615" width="10.625" style="3" customWidth="1"/>
    <col min="4616" max="4619" width="9" style="3"/>
    <col min="4620" max="4620" width="15.25" style="3" customWidth="1"/>
    <col min="4621" max="4622" width="11" style="3" bestFit="1" customWidth="1"/>
    <col min="4623" max="4623" width="7.875" style="3" customWidth="1"/>
    <col min="4624" max="4624" width="10.5" style="3" bestFit="1" customWidth="1"/>
    <col min="4625" max="4625" width="9.5" style="3" customWidth="1"/>
    <col min="4626" max="4626" width="15.5" style="3" bestFit="1" customWidth="1"/>
    <col min="4627" max="4627" width="11" style="3" bestFit="1" customWidth="1"/>
    <col min="4628" max="4628" width="10.625" style="3" customWidth="1"/>
    <col min="4629" max="4862" width="9" style="3"/>
    <col min="4863" max="4863" width="15.25" style="3" customWidth="1"/>
    <col min="4864" max="4865" width="11" style="3" bestFit="1" customWidth="1"/>
    <col min="4866" max="4866" width="7.875" style="3" customWidth="1"/>
    <col min="4867" max="4867" width="10.5" style="3" bestFit="1" customWidth="1"/>
    <col min="4868" max="4868" width="9.5" style="3" customWidth="1"/>
    <col min="4869" max="4869" width="15.5" style="3" bestFit="1" customWidth="1"/>
    <col min="4870" max="4870" width="11" style="3" bestFit="1" customWidth="1"/>
    <col min="4871" max="4871" width="10.625" style="3" customWidth="1"/>
    <col min="4872" max="4875" width="9" style="3"/>
    <col min="4876" max="4876" width="15.25" style="3" customWidth="1"/>
    <col min="4877" max="4878" width="11" style="3" bestFit="1" customWidth="1"/>
    <col min="4879" max="4879" width="7.875" style="3" customWidth="1"/>
    <col min="4880" max="4880" width="10.5" style="3" bestFit="1" customWidth="1"/>
    <col min="4881" max="4881" width="9.5" style="3" customWidth="1"/>
    <col min="4882" max="4882" width="15.5" style="3" bestFit="1" customWidth="1"/>
    <col min="4883" max="4883" width="11" style="3" bestFit="1" customWidth="1"/>
    <col min="4884" max="4884" width="10.625" style="3" customWidth="1"/>
    <col min="4885" max="5118" width="9" style="3"/>
    <col min="5119" max="5119" width="15.25" style="3" customWidth="1"/>
    <col min="5120" max="5121" width="11" style="3" bestFit="1" customWidth="1"/>
    <col min="5122" max="5122" width="7.875" style="3" customWidth="1"/>
    <col min="5123" max="5123" width="10.5" style="3" bestFit="1" customWidth="1"/>
    <col min="5124" max="5124" width="9.5" style="3" customWidth="1"/>
    <col min="5125" max="5125" width="15.5" style="3" bestFit="1" customWidth="1"/>
    <col min="5126" max="5126" width="11" style="3" bestFit="1" customWidth="1"/>
    <col min="5127" max="5127" width="10.625" style="3" customWidth="1"/>
    <col min="5128" max="5131" width="9" style="3"/>
    <col min="5132" max="5132" width="15.25" style="3" customWidth="1"/>
    <col min="5133" max="5134" width="11" style="3" bestFit="1" customWidth="1"/>
    <col min="5135" max="5135" width="7.875" style="3" customWidth="1"/>
    <col min="5136" max="5136" width="10.5" style="3" bestFit="1" customWidth="1"/>
    <col min="5137" max="5137" width="9.5" style="3" customWidth="1"/>
    <col min="5138" max="5138" width="15.5" style="3" bestFit="1" customWidth="1"/>
    <col min="5139" max="5139" width="11" style="3" bestFit="1" customWidth="1"/>
    <col min="5140" max="5140" width="10.625" style="3" customWidth="1"/>
    <col min="5141" max="5374" width="9" style="3"/>
    <col min="5375" max="5375" width="15.25" style="3" customWidth="1"/>
    <col min="5376" max="5377" width="11" style="3" bestFit="1" customWidth="1"/>
    <col min="5378" max="5378" width="7.875" style="3" customWidth="1"/>
    <col min="5379" max="5379" width="10.5" style="3" bestFit="1" customWidth="1"/>
    <col min="5380" max="5380" width="9.5" style="3" customWidth="1"/>
    <col min="5381" max="5381" width="15.5" style="3" bestFit="1" customWidth="1"/>
    <col min="5382" max="5382" width="11" style="3" bestFit="1" customWidth="1"/>
    <col min="5383" max="5383" width="10.625" style="3" customWidth="1"/>
    <col min="5384" max="5387" width="9" style="3"/>
    <col min="5388" max="5388" width="15.25" style="3" customWidth="1"/>
    <col min="5389" max="5390" width="11" style="3" bestFit="1" customWidth="1"/>
    <col min="5391" max="5391" width="7.875" style="3" customWidth="1"/>
    <col min="5392" max="5392" width="10.5" style="3" bestFit="1" customWidth="1"/>
    <col min="5393" max="5393" width="9.5" style="3" customWidth="1"/>
    <col min="5394" max="5394" width="15.5" style="3" bestFit="1" customWidth="1"/>
    <col min="5395" max="5395" width="11" style="3" bestFit="1" customWidth="1"/>
    <col min="5396" max="5396" width="10.625" style="3" customWidth="1"/>
    <col min="5397" max="5630" width="9" style="3"/>
    <col min="5631" max="5631" width="15.25" style="3" customWidth="1"/>
    <col min="5632" max="5633" width="11" style="3" bestFit="1" customWidth="1"/>
    <col min="5634" max="5634" width="7.875" style="3" customWidth="1"/>
    <col min="5635" max="5635" width="10.5" style="3" bestFit="1" customWidth="1"/>
    <col min="5636" max="5636" width="9.5" style="3" customWidth="1"/>
    <col min="5637" max="5637" width="15.5" style="3" bestFit="1" customWidth="1"/>
    <col min="5638" max="5638" width="11" style="3" bestFit="1" customWidth="1"/>
    <col min="5639" max="5639" width="10.625" style="3" customWidth="1"/>
    <col min="5640" max="5643" width="9" style="3"/>
    <col min="5644" max="5644" width="15.25" style="3" customWidth="1"/>
    <col min="5645" max="5646" width="11" style="3" bestFit="1" customWidth="1"/>
    <col min="5647" max="5647" width="7.875" style="3" customWidth="1"/>
    <col min="5648" max="5648" width="10.5" style="3" bestFit="1" customWidth="1"/>
    <col min="5649" max="5649" width="9.5" style="3" customWidth="1"/>
    <col min="5650" max="5650" width="15.5" style="3" bestFit="1" customWidth="1"/>
    <col min="5651" max="5651" width="11" style="3" bestFit="1" customWidth="1"/>
    <col min="5652" max="5652" width="10.625" style="3" customWidth="1"/>
    <col min="5653" max="5886" width="9" style="3"/>
    <col min="5887" max="5887" width="15.25" style="3" customWidth="1"/>
    <col min="5888" max="5889" width="11" style="3" bestFit="1" customWidth="1"/>
    <col min="5890" max="5890" width="7.875" style="3" customWidth="1"/>
    <col min="5891" max="5891" width="10.5" style="3" bestFit="1" customWidth="1"/>
    <col min="5892" max="5892" width="9.5" style="3" customWidth="1"/>
    <col min="5893" max="5893" width="15.5" style="3" bestFit="1" customWidth="1"/>
    <col min="5894" max="5894" width="11" style="3" bestFit="1" customWidth="1"/>
    <col min="5895" max="5895" width="10.625" style="3" customWidth="1"/>
    <col min="5896" max="5899" width="9" style="3"/>
    <col min="5900" max="5900" width="15.25" style="3" customWidth="1"/>
    <col min="5901" max="5902" width="11" style="3" bestFit="1" customWidth="1"/>
    <col min="5903" max="5903" width="7.875" style="3" customWidth="1"/>
    <col min="5904" max="5904" width="10.5" style="3" bestFit="1" customWidth="1"/>
    <col min="5905" max="5905" width="9.5" style="3" customWidth="1"/>
    <col min="5906" max="5906" width="15.5" style="3" bestFit="1" customWidth="1"/>
    <col min="5907" max="5907" width="11" style="3" bestFit="1" customWidth="1"/>
    <col min="5908" max="5908" width="10.625" style="3" customWidth="1"/>
    <col min="5909" max="6142" width="9" style="3"/>
    <col min="6143" max="6143" width="15.25" style="3" customWidth="1"/>
    <col min="6144" max="6145" width="11" style="3" bestFit="1" customWidth="1"/>
    <col min="6146" max="6146" width="7.875" style="3" customWidth="1"/>
    <col min="6147" max="6147" width="10.5" style="3" bestFit="1" customWidth="1"/>
    <col min="6148" max="6148" width="9.5" style="3" customWidth="1"/>
    <col min="6149" max="6149" width="15.5" style="3" bestFit="1" customWidth="1"/>
    <col min="6150" max="6150" width="11" style="3" bestFit="1" customWidth="1"/>
    <col min="6151" max="6151" width="10.625" style="3" customWidth="1"/>
    <col min="6152" max="6155" width="9" style="3"/>
    <col min="6156" max="6156" width="15.25" style="3" customWidth="1"/>
    <col min="6157" max="6158" width="11" style="3" bestFit="1" customWidth="1"/>
    <col min="6159" max="6159" width="7.875" style="3" customWidth="1"/>
    <col min="6160" max="6160" width="10.5" style="3" bestFit="1" customWidth="1"/>
    <col min="6161" max="6161" width="9.5" style="3" customWidth="1"/>
    <col min="6162" max="6162" width="15.5" style="3" bestFit="1" customWidth="1"/>
    <col min="6163" max="6163" width="11" style="3" bestFit="1" customWidth="1"/>
    <col min="6164" max="6164" width="10.625" style="3" customWidth="1"/>
    <col min="6165" max="6398" width="9" style="3"/>
    <col min="6399" max="6399" width="15.25" style="3" customWidth="1"/>
    <col min="6400" max="6401" width="11" style="3" bestFit="1" customWidth="1"/>
    <col min="6402" max="6402" width="7.875" style="3" customWidth="1"/>
    <col min="6403" max="6403" width="10.5" style="3" bestFit="1" customWidth="1"/>
    <col min="6404" max="6404" width="9.5" style="3" customWidth="1"/>
    <col min="6405" max="6405" width="15.5" style="3" bestFit="1" customWidth="1"/>
    <col min="6406" max="6406" width="11" style="3" bestFit="1" customWidth="1"/>
    <col min="6407" max="6407" width="10.625" style="3" customWidth="1"/>
    <col min="6408" max="6411" width="9" style="3"/>
    <col min="6412" max="6412" width="15.25" style="3" customWidth="1"/>
    <col min="6413" max="6414" width="11" style="3" bestFit="1" customWidth="1"/>
    <col min="6415" max="6415" width="7.875" style="3" customWidth="1"/>
    <col min="6416" max="6416" width="10.5" style="3" bestFit="1" customWidth="1"/>
    <col min="6417" max="6417" width="9.5" style="3" customWidth="1"/>
    <col min="6418" max="6418" width="15.5" style="3" bestFit="1" customWidth="1"/>
    <col min="6419" max="6419" width="11" style="3" bestFit="1" customWidth="1"/>
    <col min="6420" max="6420" width="10.625" style="3" customWidth="1"/>
    <col min="6421" max="6654" width="9" style="3"/>
    <col min="6655" max="6655" width="15.25" style="3" customWidth="1"/>
    <col min="6656" max="6657" width="11" style="3" bestFit="1" customWidth="1"/>
    <col min="6658" max="6658" width="7.875" style="3" customWidth="1"/>
    <col min="6659" max="6659" width="10.5" style="3" bestFit="1" customWidth="1"/>
    <col min="6660" max="6660" width="9.5" style="3" customWidth="1"/>
    <col min="6661" max="6661" width="15.5" style="3" bestFit="1" customWidth="1"/>
    <col min="6662" max="6662" width="11" style="3" bestFit="1" customWidth="1"/>
    <col min="6663" max="6663" width="10.625" style="3" customWidth="1"/>
    <col min="6664" max="6667" width="9" style="3"/>
    <col min="6668" max="6668" width="15.25" style="3" customWidth="1"/>
    <col min="6669" max="6670" width="11" style="3" bestFit="1" customWidth="1"/>
    <col min="6671" max="6671" width="7.875" style="3" customWidth="1"/>
    <col min="6672" max="6672" width="10.5" style="3" bestFit="1" customWidth="1"/>
    <col min="6673" max="6673" width="9.5" style="3" customWidth="1"/>
    <col min="6674" max="6674" width="15.5" style="3" bestFit="1" customWidth="1"/>
    <col min="6675" max="6675" width="11" style="3" bestFit="1" customWidth="1"/>
    <col min="6676" max="6676" width="10.625" style="3" customWidth="1"/>
    <col min="6677" max="6910" width="9" style="3"/>
    <col min="6911" max="6911" width="15.25" style="3" customWidth="1"/>
    <col min="6912" max="6913" width="11" style="3" bestFit="1" customWidth="1"/>
    <col min="6914" max="6914" width="7.875" style="3" customWidth="1"/>
    <col min="6915" max="6915" width="10.5" style="3" bestFit="1" customWidth="1"/>
    <col min="6916" max="6916" width="9.5" style="3" customWidth="1"/>
    <col min="6917" max="6917" width="15.5" style="3" bestFit="1" customWidth="1"/>
    <col min="6918" max="6918" width="11" style="3" bestFit="1" customWidth="1"/>
    <col min="6919" max="6919" width="10.625" style="3" customWidth="1"/>
    <col min="6920" max="6923" width="9" style="3"/>
    <col min="6924" max="6924" width="15.25" style="3" customWidth="1"/>
    <col min="6925" max="6926" width="11" style="3" bestFit="1" customWidth="1"/>
    <col min="6927" max="6927" width="7.875" style="3" customWidth="1"/>
    <col min="6928" max="6928" width="10.5" style="3" bestFit="1" customWidth="1"/>
    <col min="6929" max="6929" width="9.5" style="3" customWidth="1"/>
    <col min="6930" max="6930" width="15.5" style="3" bestFit="1" customWidth="1"/>
    <col min="6931" max="6931" width="11" style="3" bestFit="1" customWidth="1"/>
    <col min="6932" max="6932" width="10.625" style="3" customWidth="1"/>
    <col min="6933" max="7166" width="9" style="3"/>
    <col min="7167" max="7167" width="15.25" style="3" customWidth="1"/>
    <col min="7168" max="7169" width="11" style="3" bestFit="1" customWidth="1"/>
    <col min="7170" max="7170" width="7.875" style="3" customWidth="1"/>
    <col min="7171" max="7171" width="10.5" style="3" bestFit="1" customWidth="1"/>
    <col min="7172" max="7172" width="9.5" style="3" customWidth="1"/>
    <col min="7173" max="7173" width="15.5" style="3" bestFit="1" customWidth="1"/>
    <col min="7174" max="7174" width="11" style="3" bestFit="1" customWidth="1"/>
    <col min="7175" max="7175" width="10.625" style="3" customWidth="1"/>
    <col min="7176" max="7179" width="9" style="3"/>
    <col min="7180" max="7180" width="15.25" style="3" customWidth="1"/>
    <col min="7181" max="7182" width="11" style="3" bestFit="1" customWidth="1"/>
    <col min="7183" max="7183" width="7.875" style="3" customWidth="1"/>
    <col min="7184" max="7184" width="10.5" style="3" bestFit="1" customWidth="1"/>
    <col min="7185" max="7185" width="9.5" style="3" customWidth="1"/>
    <col min="7186" max="7186" width="15.5" style="3" bestFit="1" customWidth="1"/>
    <col min="7187" max="7187" width="11" style="3" bestFit="1" customWidth="1"/>
    <col min="7188" max="7188" width="10.625" style="3" customWidth="1"/>
    <col min="7189" max="7422" width="9" style="3"/>
    <col min="7423" max="7423" width="15.25" style="3" customWidth="1"/>
    <col min="7424" max="7425" width="11" style="3" bestFit="1" customWidth="1"/>
    <col min="7426" max="7426" width="7.875" style="3" customWidth="1"/>
    <col min="7427" max="7427" width="10.5" style="3" bestFit="1" customWidth="1"/>
    <col min="7428" max="7428" width="9.5" style="3" customWidth="1"/>
    <col min="7429" max="7429" width="15.5" style="3" bestFit="1" customWidth="1"/>
    <col min="7430" max="7430" width="11" style="3" bestFit="1" customWidth="1"/>
    <col min="7431" max="7431" width="10.625" style="3" customWidth="1"/>
    <col min="7432" max="7435" width="9" style="3"/>
    <col min="7436" max="7436" width="15.25" style="3" customWidth="1"/>
    <col min="7437" max="7438" width="11" style="3" bestFit="1" customWidth="1"/>
    <col min="7439" max="7439" width="7.875" style="3" customWidth="1"/>
    <col min="7440" max="7440" width="10.5" style="3" bestFit="1" customWidth="1"/>
    <col min="7441" max="7441" width="9.5" style="3" customWidth="1"/>
    <col min="7442" max="7442" width="15.5" style="3" bestFit="1" customWidth="1"/>
    <col min="7443" max="7443" width="11" style="3" bestFit="1" customWidth="1"/>
    <col min="7444" max="7444" width="10.625" style="3" customWidth="1"/>
    <col min="7445" max="7678" width="9" style="3"/>
    <col min="7679" max="7679" width="15.25" style="3" customWidth="1"/>
    <col min="7680" max="7681" width="11" style="3" bestFit="1" customWidth="1"/>
    <col min="7682" max="7682" width="7.875" style="3" customWidth="1"/>
    <col min="7683" max="7683" width="10.5" style="3" bestFit="1" customWidth="1"/>
    <col min="7684" max="7684" width="9.5" style="3" customWidth="1"/>
    <col min="7685" max="7685" width="15.5" style="3" bestFit="1" customWidth="1"/>
    <col min="7686" max="7686" width="11" style="3" bestFit="1" customWidth="1"/>
    <col min="7687" max="7687" width="10.625" style="3" customWidth="1"/>
    <col min="7688" max="7691" width="9" style="3"/>
    <col min="7692" max="7692" width="15.25" style="3" customWidth="1"/>
    <col min="7693" max="7694" width="11" style="3" bestFit="1" customWidth="1"/>
    <col min="7695" max="7695" width="7.875" style="3" customWidth="1"/>
    <col min="7696" max="7696" width="10.5" style="3" bestFit="1" customWidth="1"/>
    <col min="7697" max="7697" width="9.5" style="3" customWidth="1"/>
    <col min="7698" max="7698" width="15.5" style="3" bestFit="1" customWidth="1"/>
    <col min="7699" max="7699" width="11" style="3" bestFit="1" customWidth="1"/>
    <col min="7700" max="7700" width="10.625" style="3" customWidth="1"/>
    <col min="7701" max="7934" width="9" style="3"/>
    <col min="7935" max="7935" width="15.25" style="3" customWidth="1"/>
    <col min="7936" max="7937" width="11" style="3" bestFit="1" customWidth="1"/>
    <col min="7938" max="7938" width="7.875" style="3" customWidth="1"/>
    <col min="7939" max="7939" width="10.5" style="3" bestFit="1" customWidth="1"/>
    <col min="7940" max="7940" width="9.5" style="3" customWidth="1"/>
    <col min="7941" max="7941" width="15.5" style="3" bestFit="1" customWidth="1"/>
    <col min="7942" max="7942" width="11" style="3" bestFit="1" customWidth="1"/>
    <col min="7943" max="7943" width="10.625" style="3" customWidth="1"/>
    <col min="7944" max="7947" width="9" style="3"/>
    <col min="7948" max="7948" width="15.25" style="3" customWidth="1"/>
    <col min="7949" max="7950" width="11" style="3" bestFit="1" customWidth="1"/>
    <col min="7951" max="7951" width="7.875" style="3" customWidth="1"/>
    <col min="7952" max="7952" width="10.5" style="3" bestFit="1" customWidth="1"/>
    <col min="7953" max="7953" width="9.5" style="3" customWidth="1"/>
    <col min="7954" max="7954" width="15.5" style="3" bestFit="1" customWidth="1"/>
    <col min="7955" max="7955" width="11" style="3" bestFit="1" customWidth="1"/>
    <col min="7956" max="7956" width="10.625" style="3" customWidth="1"/>
    <col min="7957" max="8190" width="9" style="3"/>
    <col min="8191" max="8191" width="15.25" style="3" customWidth="1"/>
    <col min="8192" max="8193" width="11" style="3" bestFit="1" customWidth="1"/>
    <col min="8194" max="8194" width="7.875" style="3" customWidth="1"/>
    <col min="8195" max="8195" width="10.5" style="3" bestFit="1" customWidth="1"/>
    <col min="8196" max="8196" width="9.5" style="3" customWidth="1"/>
    <col min="8197" max="8197" width="15.5" style="3" bestFit="1" customWidth="1"/>
    <col min="8198" max="8198" width="11" style="3" bestFit="1" customWidth="1"/>
    <col min="8199" max="8199" width="10.625" style="3" customWidth="1"/>
    <col min="8200" max="8203" width="9" style="3"/>
    <col min="8204" max="8204" width="15.25" style="3" customWidth="1"/>
    <col min="8205" max="8206" width="11" style="3" bestFit="1" customWidth="1"/>
    <col min="8207" max="8207" width="7.875" style="3" customWidth="1"/>
    <col min="8208" max="8208" width="10.5" style="3" bestFit="1" customWidth="1"/>
    <col min="8209" max="8209" width="9.5" style="3" customWidth="1"/>
    <col min="8210" max="8210" width="15.5" style="3" bestFit="1" customWidth="1"/>
    <col min="8211" max="8211" width="11" style="3" bestFit="1" customWidth="1"/>
    <col min="8212" max="8212" width="10.625" style="3" customWidth="1"/>
    <col min="8213" max="8446" width="9" style="3"/>
    <col min="8447" max="8447" width="15.25" style="3" customWidth="1"/>
    <col min="8448" max="8449" width="11" style="3" bestFit="1" customWidth="1"/>
    <col min="8450" max="8450" width="7.875" style="3" customWidth="1"/>
    <col min="8451" max="8451" width="10.5" style="3" bestFit="1" customWidth="1"/>
    <col min="8452" max="8452" width="9.5" style="3" customWidth="1"/>
    <col min="8453" max="8453" width="15.5" style="3" bestFit="1" customWidth="1"/>
    <col min="8454" max="8454" width="11" style="3" bestFit="1" customWidth="1"/>
    <col min="8455" max="8455" width="10.625" style="3" customWidth="1"/>
    <col min="8456" max="8459" width="9" style="3"/>
    <col min="8460" max="8460" width="15.25" style="3" customWidth="1"/>
    <col min="8461" max="8462" width="11" style="3" bestFit="1" customWidth="1"/>
    <col min="8463" max="8463" width="7.875" style="3" customWidth="1"/>
    <col min="8464" max="8464" width="10.5" style="3" bestFit="1" customWidth="1"/>
    <col min="8465" max="8465" width="9.5" style="3" customWidth="1"/>
    <col min="8466" max="8466" width="15.5" style="3" bestFit="1" customWidth="1"/>
    <col min="8467" max="8467" width="11" style="3" bestFit="1" customWidth="1"/>
    <col min="8468" max="8468" width="10.625" style="3" customWidth="1"/>
    <col min="8469" max="8702" width="9" style="3"/>
    <col min="8703" max="8703" width="15.25" style="3" customWidth="1"/>
    <col min="8704" max="8705" width="11" style="3" bestFit="1" customWidth="1"/>
    <col min="8706" max="8706" width="7.875" style="3" customWidth="1"/>
    <col min="8707" max="8707" width="10.5" style="3" bestFit="1" customWidth="1"/>
    <col min="8708" max="8708" width="9.5" style="3" customWidth="1"/>
    <col min="8709" max="8709" width="15.5" style="3" bestFit="1" customWidth="1"/>
    <col min="8710" max="8710" width="11" style="3" bestFit="1" customWidth="1"/>
    <col min="8711" max="8711" width="10.625" style="3" customWidth="1"/>
    <col min="8712" max="8715" width="9" style="3"/>
    <col min="8716" max="8716" width="15.25" style="3" customWidth="1"/>
    <col min="8717" max="8718" width="11" style="3" bestFit="1" customWidth="1"/>
    <col min="8719" max="8719" width="7.875" style="3" customWidth="1"/>
    <col min="8720" max="8720" width="10.5" style="3" bestFit="1" customWidth="1"/>
    <col min="8721" max="8721" width="9.5" style="3" customWidth="1"/>
    <col min="8722" max="8722" width="15.5" style="3" bestFit="1" customWidth="1"/>
    <col min="8723" max="8723" width="11" style="3" bestFit="1" customWidth="1"/>
    <col min="8724" max="8724" width="10.625" style="3" customWidth="1"/>
    <col min="8725" max="8958" width="9" style="3"/>
    <col min="8959" max="8959" width="15.25" style="3" customWidth="1"/>
    <col min="8960" max="8961" width="11" style="3" bestFit="1" customWidth="1"/>
    <col min="8962" max="8962" width="7.875" style="3" customWidth="1"/>
    <col min="8963" max="8963" width="10.5" style="3" bestFit="1" customWidth="1"/>
    <col min="8964" max="8964" width="9.5" style="3" customWidth="1"/>
    <col min="8965" max="8965" width="15.5" style="3" bestFit="1" customWidth="1"/>
    <col min="8966" max="8966" width="11" style="3" bestFit="1" customWidth="1"/>
    <col min="8967" max="8967" width="10.625" style="3" customWidth="1"/>
    <col min="8968" max="8971" width="9" style="3"/>
    <col min="8972" max="8972" width="15.25" style="3" customWidth="1"/>
    <col min="8973" max="8974" width="11" style="3" bestFit="1" customWidth="1"/>
    <col min="8975" max="8975" width="7.875" style="3" customWidth="1"/>
    <col min="8976" max="8976" width="10.5" style="3" bestFit="1" customWidth="1"/>
    <col min="8977" max="8977" width="9.5" style="3" customWidth="1"/>
    <col min="8978" max="8978" width="15.5" style="3" bestFit="1" customWidth="1"/>
    <col min="8979" max="8979" width="11" style="3" bestFit="1" customWidth="1"/>
    <col min="8980" max="8980" width="10.625" style="3" customWidth="1"/>
    <col min="8981" max="9214" width="9" style="3"/>
    <col min="9215" max="9215" width="15.25" style="3" customWidth="1"/>
    <col min="9216" max="9217" width="11" style="3" bestFit="1" customWidth="1"/>
    <col min="9218" max="9218" width="7.875" style="3" customWidth="1"/>
    <col min="9219" max="9219" width="10.5" style="3" bestFit="1" customWidth="1"/>
    <col min="9220" max="9220" width="9.5" style="3" customWidth="1"/>
    <col min="9221" max="9221" width="15.5" style="3" bestFit="1" customWidth="1"/>
    <col min="9222" max="9222" width="11" style="3" bestFit="1" customWidth="1"/>
    <col min="9223" max="9223" width="10.625" style="3" customWidth="1"/>
    <col min="9224" max="9227" width="9" style="3"/>
    <col min="9228" max="9228" width="15.25" style="3" customWidth="1"/>
    <col min="9229" max="9230" width="11" style="3" bestFit="1" customWidth="1"/>
    <col min="9231" max="9231" width="7.875" style="3" customWidth="1"/>
    <col min="9232" max="9232" width="10.5" style="3" bestFit="1" customWidth="1"/>
    <col min="9233" max="9233" width="9.5" style="3" customWidth="1"/>
    <col min="9234" max="9234" width="15.5" style="3" bestFit="1" customWidth="1"/>
    <col min="9235" max="9235" width="11" style="3" bestFit="1" customWidth="1"/>
    <col min="9236" max="9236" width="10.625" style="3" customWidth="1"/>
    <col min="9237" max="9470" width="9" style="3"/>
    <col min="9471" max="9471" width="15.25" style="3" customWidth="1"/>
    <col min="9472" max="9473" width="11" style="3" bestFit="1" customWidth="1"/>
    <col min="9474" max="9474" width="7.875" style="3" customWidth="1"/>
    <col min="9475" max="9475" width="10.5" style="3" bestFit="1" customWidth="1"/>
    <col min="9476" max="9476" width="9.5" style="3" customWidth="1"/>
    <col min="9477" max="9477" width="15.5" style="3" bestFit="1" customWidth="1"/>
    <col min="9478" max="9478" width="11" style="3" bestFit="1" customWidth="1"/>
    <col min="9479" max="9479" width="10.625" style="3" customWidth="1"/>
    <col min="9480" max="9483" width="9" style="3"/>
    <col min="9484" max="9484" width="15.25" style="3" customWidth="1"/>
    <col min="9485" max="9486" width="11" style="3" bestFit="1" customWidth="1"/>
    <col min="9487" max="9487" width="7.875" style="3" customWidth="1"/>
    <col min="9488" max="9488" width="10.5" style="3" bestFit="1" customWidth="1"/>
    <col min="9489" max="9489" width="9.5" style="3" customWidth="1"/>
    <col min="9490" max="9490" width="15.5" style="3" bestFit="1" customWidth="1"/>
    <col min="9491" max="9491" width="11" style="3" bestFit="1" customWidth="1"/>
    <col min="9492" max="9492" width="10.625" style="3" customWidth="1"/>
    <col min="9493" max="9726" width="9" style="3"/>
    <col min="9727" max="9727" width="15.25" style="3" customWidth="1"/>
    <col min="9728" max="9729" width="11" style="3" bestFit="1" customWidth="1"/>
    <col min="9730" max="9730" width="7.875" style="3" customWidth="1"/>
    <col min="9731" max="9731" width="10.5" style="3" bestFit="1" customWidth="1"/>
    <col min="9732" max="9732" width="9.5" style="3" customWidth="1"/>
    <col min="9733" max="9733" width="15.5" style="3" bestFit="1" customWidth="1"/>
    <col min="9734" max="9734" width="11" style="3" bestFit="1" customWidth="1"/>
    <col min="9735" max="9735" width="10.625" style="3" customWidth="1"/>
    <col min="9736" max="9739" width="9" style="3"/>
    <col min="9740" max="9740" width="15.25" style="3" customWidth="1"/>
    <col min="9741" max="9742" width="11" style="3" bestFit="1" customWidth="1"/>
    <col min="9743" max="9743" width="7.875" style="3" customWidth="1"/>
    <col min="9744" max="9744" width="10.5" style="3" bestFit="1" customWidth="1"/>
    <col min="9745" max="9745" width="9.5" style="3" customWidth="1"/>
    <col min="9746" max="9746" width="15.5" style="3" bestFit="1" customWidth="1"/>
    <col min="9747" max="9747" width="11" style="3" bestFit="1" customWidth="1"/>
    <col min="9748" max="9748" width="10.625" style="3" customWidth="1"/>
    <col min="9749" max="9982" width="9" style="3"/>
    <col min="9983" max="9983" width="15.25" style="3" customWidth="1"/>
    <col min="9984" max="9985" width="11" style="3" bestFit="1" customWidth="1"/>
    <col min="9986" max="9986" width="7.875" style="3" customWidth="1"/>
    <col min="9987" max="9987" width="10.5" style="3" bestFit="1" customWidth="1"/>
    <col min="9988" max="9988" width="9.5" style="3" customWidth="1"/>
    <col min="9989" max="9989" width="15.5" style="3" bestFit="1" customWidth="1"/>
    <col min="9990" max="9990" width="11" style="3" bestFit="1" customWidth="1"/>
    <col min="9991" max="9991" width="10.625" style="3" customWidth="1"/>
    <col min="9992" max="9995" width="9" style="3"/>
    <col min="9996" max="9996" width="15.25" style="3" customWidth="1"/>
    <col min="9997" max="9998" width="11" style="3" bestFit="1" customWidth="1"/>
    <col min="9999" max="9999" width="7.875" style="3" customWidth="1"/>
    <col min="10000" max="10000" width="10.5" style="3" bestFit="1" customWidth="1"/>
    <col min="10001" max="10001" width="9.5" style="3" customWidth="1"/>
    <col min="10002" max="10002" width="15.5" style="3" bestFit="1" customWidth="1"/>
    <col min="10003" max="10003" width="11" style="3" bestFit="1" customWidth="1"/>
    <col min="10004" max="10004" width="10.625" style="3" customWidth="1"/>
    <col min="10005" max="10238" width="9" style="3"/>
    <col min="10239" max="10239" width="15.25" style="3" customWidth="1"/>
    <col min="10240" max="10241" width="11" style="3" bestFit="1" customWidth="1"/>
    <col min="10242" max="10242" width="7.875" style="3" customWidth="1"/>
    <col min="10243" max="10243" width="10.5" style="3" bestFit="1" customWidth="1"/>
    <col min="10244" max="10244" width="9.5" style="3" customWidth="1"/>
    <col min="10245" max="10245" width="15.5" style="3" bestFit="1" customWidth="1"/>
    <col min="10246" max="10246" width="11" style="3" bestFit="1" customWidth="1"/>
    <col min="10247" max="10247" width="10.625" style="3" customWidth="1"/>
    <col min="10248" max="10251" width="9" style="3"/>
    <col min="10252" max="10252" width="15.25" style="3" customWidth="1"/>
    <col min="10253" max="10254" width="11" style="3" bestFit="1" customWidth="1"/>
    <col min="10255" max="10255" width="7.875" style="3" customWidth="1"/>
    <col min="10256" max="10256" width="10.5" style="3" bestFit="1" customWidth="1"/>
    <col min="10257" max="10257" width="9.5" style="3" customWidth="1"/>
    <col min="10258" max="10258" width="15.5" style="3" bestFit="1" customWidth="1"/>
    <col min="10259" max="10259" width="11" style="3" bestFit="1" customWidth="1"/>
    <col min="10260" max="10260" width="10.625" style="3" customWidth="1"/>
    <col min="10261" max="10494" width="9" style="3"/>
    <col min="10495" max="10495" width="15.25" style="3" customWidth="1"/>
    <col min="10496" max="10497" width="11" style="3" bestFit="1" customWidth="1"/>
    <col min="10498" max="10498" width="7.875" style="3" customWidth="1"/>
    <col min="10499" max="10499" width="10.5" style="3" bestFit="1" customWidth="1"/>
    <col min="10500" max="10500" width="9.5" style="3" customWidth="1"/>
    <col min="10501" max="10501" width="15.5" style="3" bestFit="1" customWidth="1"/>
    <col min="10502" max="10502" width="11" style="3" bestFit="1" customWidth="1"/>
    <col min="10503" max="10503" width="10.625" style="3" customWidth="1"/>
    <col min="10504" max="10507" width="9" style="3"/>
    <col min="10508" max="10508" width="15.25" style="3" customWidth="1"/>
    <col min="10509" max="10510" width="11" style="3" bestFit="1" customWidth="1"/>
    <col min="10511" max="10511" width="7.875" style="3" customWidth="1"/>
    <col min="10512" max="10512" width="10.5" style="3" bestFit="1" customWidth="1"/>
    <col min="10513" max="10513" width="9.5" style="3" customWidth="1"/>
    <col min="10514" max="10514" width="15.5" style="3" bestFit="1" customWidth="1"/>
    <col min="10515" max="10515" width="11" style="3" bestFit="1" customWidth="1"/>
    <col min="10516" max="10516" width="10.625" style="3" customWidth="1"/>
    <col min="10517" max="10750" width="9" style="3"/>
    <col min="10751" max="10751" width="15.25" style="3" customWidth="1"/>
    <col min="10752" max="10753" width="11" style="3" bestFit="1" customWidth="1"/>
    <col min="10754" max="10754" width="7.875" style="3" customWidth="1"/>
    <col min="10755" max="10755" width="10.5" style="3" bestFit="1" customWidth="1"/>
    <col min="10756" max="10756" width="9.5" style="3" customWidth="1"/>
    <col min="10757" max="10757" width="15.5" style="3" bestFit="1" customWidth="1"/>
    <col min="10758" max="10758" width="11" style="3" bestFit="1" customWidth="1"/>
    <col min="10759" max="10759" width="10.625" style="3" customWidth="1"/>
    <col min="10760" max="10763" width="9" style="3"/>
    <col min="10764" max="10764" width="15.25" style="3" customWidth="1"/>
    <col min="10765" max="10766" width="11" style="3" bestFit="1" customWidth="1"/>
    <col min="10767" max="10767" width="7.875" style="3" customWidth="1"/>
    <col min="10768" max="10768" width="10.5" style="3" bestFit="1" customWidth="1"/>
    <col min="10769" max="10769" width="9.5" style="3" customWidth="1"/>
    <col min="10770" max="10770" width="15.5" style="3" bestFit="1" customWidth="1"/>
    <col min="10771" max="10771" width="11" style="3" bestFit="1" customWidth="1"/>
    <col min="10772" max="10772" width="10.625" style="3" customWidth="1"/>
    <col min="10773" max="11006" width="9" style="3"/>
    <col min="11007" max="11007" width="15.25" style="3" customWidth="1"/>
    <col min="11008" max="11009" width="11" style="3" bestFit="1" customWidth="1"/>
    <col min="11010" max="11010" width="7.875" style="3" customWidth="1"/>
    <col min="11011" max="11011" width="10.5" style="3" bestFit="1" customWidth="1"/>
    <col min="11012" max="11012" width="9.5" style="3" customWidth="1"/>
    <col min="11013" max="11013" width="15.5" style="3" bestFit="1" customWidth="1"/>
    <col min="11014" max="11014" width="11" style="3" bestFit="1" customWidth="1"/>
    <col min="11015" max="11015" width="10.625" style="3" customWidth="1"/>
    <col min="11016" max="11019" width="9" style="3"/>
    <col min="11020" max="11020" width="15.25" style="3" customWidth="1"/>
    <col min="11021" max="11022" width="11" style="3" bestFit="1" customWidth="1"/>
    <col min="11023" max="11023" width="7.875" style="3" customWidth="1"/>
    <col min="11024" max="11024" width="10.5" style="3" bestFit="1" customWidth="1"/>
    <col min="11025" max="11025" width="9.5" style="3" customWidth="1"/>
    <col min="11026" max="11026" width="15.5" style="3" bestFit="1" customWidth="1"/>
    <col min="11027" max="11027" width="11" style="3" bestFit="1" customWidth="1"/>
    <col min="11028" max="11028" width="10.625" style="3" customWidth="1"/>
    <col min="11029" max="11262" width="9" style="3"/>
    <col min="11263" max="11263" width="15.25" style="3" customWidth="1"/>
    <col min="11264" max="11265" width="11" style="3" bestFit="1" customWidth="1"/>
    <col min="11266" max="11266" width="7.875" style="3" customWidth="1"/>
    <col min="11267" max="11267" width="10.5" style="3" bestFit="1" customWidth="1"/>
    <col min="11268" max="11268" width="9.5" style="3" customWidth="1"/>
    <col min="11269" max="11269" width="15.5" style="3" bestFit="1" customWidth="1"/>
    <col min="11270" max="11270" width="11" style="3" bestFit="1" customWidth="1"/>
    <col min="11271" max="11271" width="10.625" style="3" customWidth="1"/>
    <col min="11272" max="11275" width="9" style="3"/>
    <col min="11276" max="11276" width="15.25" style="3" customWidth="1"/>
    <col min="11277" max="11278" width="11" style="3" bestFit="1" customWidth="1"/>
    <col min="11279" max="11279" width="7.875" style="3" customWidth="1"/>
    <col min="11280" max="11280" width="10.5" style="3" bestFit="1" customWidth="1"/>
    <col min="11281" max="11281" width="9.5" style="3" customWidth="1"/>
    <col min="11282" max="11282" width="15.5" style="3" bestFit="1" customWidth="1"/>
    <col min="11283" max="11283" width="11" style="3" bestFit="1" customWidth="1"/>
    <col min="11284" max="11284" width="10.625" style="3" customWidth="1"/>
    <col min="11285" max="11518" width="9" style="3"/>
    <col min="11519" max="11519" width="15.25" style="3" customWidth="1"/>
    <col min="11520" max="11521" width="11" style="3" bestFit="1" customWidth="1"/>
    <col min="11522" max="11522" width="7.875" style="3" customWidth="1"/>
    <col min="11523" max="11523" width="10.5" style="3" bestFit="1" customWidth="1"/>
    <col min="11524" max="11524" width="9.5" style="3" customWidth="1"/>
    <col min="11525" max="11525" width="15.5" style="3" bestFit="1" customWidth="1"/>
    <col min="11526" max="11526" width="11" style="3" bestFit="1" customWidth="1"/>
    <col min="11527" max="11527" width="10.625" style="3" customWidth="1"/>
    <col min="11528" max="11531" width="9" style="3"/>
    <col min="11532" max="11532" width="15.25" style="3" customWidth="1"/>
    <col min="11533" max="11534" width="11" style="3" bestFit="1" customWidth="1"/>
    <col min="11535" max="11535" width="7.875" style="3" customWidth="1"/>
    <col min="11536" max="11536" width="10.5" style="3" bestFit="1" customWidth="1"/>
    <col min="11537" max="11537" width="9.5" style="3" customWidth="1"/>
    <col min="11538" max="11538" width="15.5" style="3" bestFit="1" customWidth="1"/>
    <col min="11539" max="11539" width="11" style="3" bestFit="1" customWidth="1"/>
    <col min="11540" max="11540" width="10.625" style="3" customWidth="1"/>
    <col min="11541" max="11774" width="9" style="3"/>
    <col min="11775" max="11775" width="15.25" style="3" customWidth="1"/>
    <col min="11776" max="11777" width="11" style="3" bestFit="1" customWidth="1"/>
    <col min="11778" max="11778" width="7.875" style="3" customWidth="1"/>
    <col min="11779" max="11779" width="10.5" style="3" bestFit="1" customWidth="1"/>
    <col min="11780" max="11780" width="9.5" style="3" customWidth="1"/>
    <col min="11781" max="11781" width="15.5" style="3" bestFit="1" customWidth="1"/>
    <col min="11782" max="11782" width="11" style="3" bestFit="1" customWidth="1"/>
    <col min="11783" max="11783" width="10.625" style="3" customWidth="1"/>
    <col min="11784" max="11787" width="9" style="3"/>
    <col min="11788" max="11788" width="15.25" style="3" customWidth="1"/>
    <col min="11789" max="11790" width="11" style="3" bestFit="1" customWidth="1"/>
    <col min="11791" max="11791" width="7.875" style="3" customWidth="1"/>
    <col min="11792" max="11792" width="10.5" style="3" bestFit="1" customWidth="1"/>
    <col min="11793" max="11793" width="9.5" style="3" customWidth="1"/>
    <col min="11794" max="11794" width="15.5" style="3" bestFit="1" customWidth="1"/>
    <col min="11795" max="11795" width="11" style="3" bestFit="1" customWidth="1"/>
    <col min="11796" max="11796" width="10.625" style="3" customWidth="1"/>
    <col min="11797" max="12030" width="9" style="3"/>
    <col min="12031" max="12031" width="15.25" style="3" customWidth="1"/>
    <col min="12032" max="12033" width="11" style="3" bestFit="1" customWidth="1"/>
    <col min="12034" max="12034" width="7.875" style="3" customWidth="1"/>
    <col min="12035" max="12035" width="10.5" style="3" bestFit="1" customWidth="1"/>
    <col min="12036" max="12036" width="9.5" style="3" customWidth="1"/>
    <col min="12037" max="12037" width="15.5" style="3" bestFit="1" customWidth="1"/>
    <col min="12038" max="12038" width="11" style="3" bestFit="1" customWidth="1"/>
    <col min="12039" max="12039" width="10.625" style="3" customWidth="1"/>
    <col min="12040" max="12043" width="9" style="3"/>
    <col min="12044" max="12044" width="15.25" style="3" customWidth="1"/>
    <col min="12045" max="12046" width="11" style="3" bestFit="1" customWidth="1"/>
    <col min="12047" max="12047" width="7.875" style="3" customWidth="1"/>
    <col min="12048" max="12048" width="10.5" style="3" bestFit="1" customWidth="1"/>
    <col min="12049" max="12049" width="9.5" style="3" customWidth="1"/>
    <col min="12050" max="12050" width="15.5" style="3" bestFit="1" customWidth="1"/>
    <col min="12051" max="12051" width="11" style="3" bestFit="1" customWidth="1"/>
    <col min="12052" max="12052" width="10.625" style="3" customWidth="1"/>
    <col min="12053" max="12286" width="9" style="3"/>
    <col min="12287" max="12287" width="15.25" style="3" customWidth="1"/>
    <col min="12288" max="12289" width="11" style="3" bestFit="1" customWidth="1"/>
    <col min="12290" max="12290" width="7.875" style="3" customWidth="1"/>
    <col min="12291" max="12291" width="10.5" style="3" bestFit="1" customWidth="1"/>
    <col min="12292" max="12292" width="9.5" style="3" customWidth="1"/>
    <col min="12293" max="12293" width="15.5" style="3" bestFit="1" customWidth="1"/>
    <col min="12294" max="12294" width="11" style="3" bestFit="1" customWidth="1"/>
    <col min="12295" max="12295" width="10.625" style="3" customWidth="1"/>
    <col min="12296" max="12299" width="9" style="3"/>
    <col min="12300" max="12300" width="15.25" style="3" customWidth="1"/>
    <col min="12301" max="12302" width="11" style="3" bestFit="1" customWidth="1"/>
    <col min="12303" max="12303" width="7.875" style="3" customWidth="1"/>
    <col min="12304" max="12304" width="10.5" style="3" bestFit="1" customWidth="1"/>
    <col min="12305" max="12305" width="9.5" style="3" customWidth="1"/>
    <col min="12306" max="12306" width="15.5" style="3" bestFit="1" customWidth="1"/>
    <col min="12307" max="12307" width="11" style="3" bestFit="1" customWidth="1"/>
    <col min="12308" max="12308" width="10.625" style="3" customWidth="1"/>
    <col min="12309" max="12542" width="9" style="3"/>
    <col min="12543" max="12543" width="15.25" style="3" customWidth="1"/>
    <col min="12544" max="12545" width="11" style="3" bestFit="1" customWidth="1"/>
    <col min="12546" max="12546" width="7.875" style="3" customWidth="1"/>
    <col min="12547" max="12547" width="10.5" style="3" bestFit="1" customWidth="1"/>
    <col min="12548" max="12548" width="9.5" style="3" customWidth="1"/>
    <col min="12549" max="12549" width="15.5" style="3" bestFit="1" customWidth="1"/>
    <col min="12550" max="12550" width="11" style="3" bestFit="1" customWidth="1"/>
    <col min="12551" max="12551" width="10.625" style="3" customWidth="1"/>
    <col min="12552" max="12555" width="9" style="3"/>
    <col min="12556" max="12556" width="15.25" style="3" customWidth="1"/>
    <col min="12557" max="12558" width="11" style="3" bestFit="1" customWidth="1"/>
    <col min="12559" max="12559" width="7.875" style="3" customWidth="1"/>
    <col min="12560" max="12560" width="10.5" style="3" bestFit="1" customWidth="1"/>
    <col min="12561" max="12561" width="9.5" style="3" customWidth="1"/>
    <col min="12562" max="12562" width="15.5" style="3" bestFit="1" customWidth="1"/>
    <col min="12563" max="12563" width="11" style="3" bestFit="1" customWidth="1"/>
    <col min="12564" max="12564" width="10.625" style="3" customWidth="1"/>
    <col min="12565" max="12798" width="9" style="3"/>
    <col min="12799" max="12799" width="15.25" style="3" customWidth="1"/>
    <col min="12800" max="12801" width="11" style="3" bestFit="1" customWidth="1"/>
    <col min="12802" max="12802" width="7.875" style="3" customWidth="1"/>
    <col min="12803" max="12803" width="10.5" style="3" bestFit="1" customWidth="1"/>
    <col min="12804" max="12804" width="9.5" style="3" customWidth="1"/>
    <col min="12805" max="12805" width="15.5" style="3" bestFit="1" customWidth="1"/>
    <col min="12806" max="12806" width="11" style="3" bestFit="1" customWidth="1"/>
    <col min="12807" max="12807" width="10.625" style="3" customWidth="1"/>
    <col min="12808" max="12811" width="9" style="3"/>
    <col min="12812" max="12812" width="15.25" style="3" customWidth="1"/>
    <col min="12813" max="12814" width="11" style="3" bestFit="1" customWidth="1"/>
    <col min="12815" max="12815" width="7.875" style="3" customWidth="1"/>
    <col min="12816" max="12816" width="10.5" style="3" bestFit="1" customWidth="1"/>
    <col min="12817" max="12817" width="9.5" style="3" customWidth="1"/>
    <col min="12818" max="12818" width="15.5" style="3" bestFit="1" customWidth="1"/>
    <col min="12819" max="12819" width="11" style="3" bestFit="1" customWidth="1"/>
    <col min="12820" max="12820" width="10.625" style="3" customWidth="1"/>
    <col min="12821" max="13054" width="9" style="3"/>
    <col min="13055" max="13055" width="15.25" style="3" customWidth="1"/>
    <col min="13056" max="13057" width="11" style="3" bestFit="1" customWidth="1"/>
    <col min="13058" max="13058" width="7.875" style="3" customWidth="1"/>
    <col min="13059" max="13059" width="10.5" style="3" bestFit="1" customWidth="1"/>
    <col min="13060" max="13060" width="9.5" style="3" customWidth="1"/>
    <col min="13061" max="13061" width="15.5" style="3" bestFit="1" customWidth="1"/>
    <col min="13062" max="13062" width="11" style="3" bestFit="1" customWidth="1"/>
    <col min="13063" max="13063" width="10.625" style="3" customWidth="1"/>
    <col min="13064" max="13067" width="9" style="3"/>
    <col min="13068" max="13068" width="15.25" style="3" customWidth="1"/>
    <col min="13069" max="13070" width="11" style="3" bestFit="1" customWidth="1"/>
    <col min="13071" max="13071" width="7.875" style="3" customWidth="1"/>
    <col min="13072" max="13072" width="10.5" style="3" bestFit="1" customWidth="1"/>
    <col min="13073" max="13073" width="9.5" style="3" customWidth="1"/>
    <col min="13074" max="13074" width="15.5" style="3" bestFit="1" customWidth="1"/>
    <col min="13075" max="13075" width="11" style="3" bestFit="1" customWidth="1"/>
    <col min="13076" max="13076" width="10.625" style="3" customWidth="1"/>
    <col min="13077" max="13310" width="9" style="3"/>
    <col min="13311" max="13311" width="15.25" style="3" customWidth="1"/>
    <col min="13312" max="13313" width="11" style="3" bestFit="1" customWidth="1"/>
    <col min="13314" max="13314" width="7.875" style="3" customWidth="1"/>
    <col min="13315" max="13315" width="10.5" style="3" bestFit="1" customWidth="1"/>
    <col min="13316" max="13316" width="9.5" style="3" customWidth="1"/>
    <col min="13317" max="13317" width="15.5" style="3" bestFit="1" customWidth="1"/>
    <col min="13318" max="13318" width="11" style="3" bestFit="1" customWidth="1"/>
    <col min="13319" max="13319" width="10.625" style="3" customWidth="1"/>
    <col min="13320" max="13323" width="9" style="3"/>
    <col min="13324" max="13324" width="15.25" style="3" customWidth="1"/>
    <col min="13325" max="13326" width="11" style="3" bestFit="1" customWidth="1"/>
    <col min="13327" max="13327" width="7.875" style="3" customWidth="1"/>
    <col min="13328" max="13328" width="10.5" style="3" bestFit="1" customWidth="1"/>
    <col min="13329" max="13329" width="9.5" style="3" customWidth="1"/>
    <col min="13330" max="13330" width="15.5" style="3" bestFit="1" customWidth="1"/>
    <col min="13331" max="13331" width="11" style="3" bestFit="1" customWidth="1"/>
    <col min="13332" max="13332" width="10.625" style="3" customWidth="1"/>
    <col min="13333" max="13566" width="9" style="3"/>
    <col min="13567" max="13567" width="15.25" style="3" customWidth="1"/>
    <col min="13568" max="13569" width="11" style="3" bestFit="1" customWidth="1"/>
    <col min="13570" max="13570" width="7.875" style="3" customWidth="1"/>
    <col min="13571" max="13571" width="10.5" style="3" bestFit="1" customWidth="1"/>
    <col min="13572" max="13572" width="9.5" style="3" customWidth="1"/>
    <col min="13573" max="13573" width="15.5" style="3" bestFit="1" customWidth="1"/>
    <col min="13574" max="13574" width="11" style="3" bestFit="1" customWidth="1"/>
    <col min="13575" max="13575" width="10.625" style="3" customWidth="1"/>
    <col min="13576" max="13579" width="9" style="3"/>
    <col min="13580" max="13580" width="15.25" style="3" customWidth="1"/>
    <col min="13581" max="13582" width="11" style="3" bestFit="1" customWidth="1"/>
    <col min="13583" max="13583" width="7.875" style="3" customWidth="1"/>
    <col min="13584" max="13584" width="10.5" style="3" bestFit="1" customWidth="1"/>
    <col min="13585" max="13585" width="9.5" style="3" customWidth="1"/>
    <col min="13586" max="13586" width="15.5" style="3" bestFit="1" customWidth="1"/>
    <col min="13587" max="13587" width="11" style="3" bestFit="1" customWidth="1"/>
    <col min="13588" max="13588" width="10.625" style="3" customWidth="1"/>
    <col min="13589" max="13822" width="9" style="3"/>
    <col min="13823" max="13823" width="15.25" style="3" customWidth="1"/>
    <col min="13824" max="13825" width="11" style="3" bestFit="1" customWidth="1"/>
    <col min="13826" max="13826" width="7.875" style="3" customWidth="1"/>
    <col min="13827" max="13827" width="10.5" style="3" bestFit="1" customWidth="1"/>
    <col min="13828" max="13828" width="9.5" style="3" customWidth="1"/>
    <col min="13829" max="13829" width="15.5" style="3" bestFit="1" customWidth="1"/>
    <col min="13830" max="13830" width="11" style="3" bestFit="1" customWidth="1"/>
    <col min="13831" max="13831" width="10.625" style="3" customWidth="1"/>
    <col min="13832" max="13835" width="9" style="3"/>
    <col min="13836" max="13836" width="15.25" style="3" customWidth="1"/>
    <col min="13837" max="13838" width="11" style="3" bestFit="1" customWidth="1"/>
    <col min="13839" max="13839" width="7.875" style="3" customWidth="1"/>
    <col min="13840" max="13840" width="10.5" style="3" bestFit="1" customWidth="1"/>
    <col min="13841" max="13841" width="9.5" style="3" customWidth="1"/>
    <col min="13842" max="13842" width="15.5" style="3" bestFit="1" customWidth="1"/>
    <col min="13843" max="13843" width="11" style="3" bestFit="1" customWidth="1"/>
    <col min="13844" max="13844" width="10.625" style="3" customWidth="1"/>
    <col min="13845" max="14078" width="9" style="3"/>
    <col min="14079" max="14079" width="15.25" style="3" customWidth="1"/>
    <col min="14080" max="14081" width="11" style="3" bestFit="1" customWidth="1"/>
    <col min="14082" max="14082" width="7.875" style="3" customWidth="1"/>
    <col min="14083" max="14083" width="10.5" style="3" bestFit="1" customWidth="1"/>
    <col min="14084" max="14084" width="9.5" style="3" customWidth="1"/>
    <col min="14085" max="14085" width="15.5" style="3" bestFit="1" customWidth="1"/>
    <col min="14086" max="14086" width="11" style="3" bestFit="1" customWidth="1"/>
    <col min="14087" max="14087" width="10.625" style="3" customWidth="1"/>
    <col min="14088" max="14091" width="9" style="3"/>
    <col min="14092" max="14092" width="15.25" style="3" customWidth="1"/>
    <col min="14093" max="14094" width="11" style="3" bestFit="1" customWidth="1"/>
    <col min="14095" max="14095" width="7.875" style="3" customWidth="1"/>
    <col min="14096" max="14096" width="10.5" style="3" bestFit="1" customWidth="1"/>
    <col min="14097" max="14097" width="9.5" style="3" customWidth="1"/>
    <col min="14098" max="14098" width="15.5" style="3" bestFit="1" customWidth="1"/>
    <col min="14099" max="14099" width="11" style="3" bestFit="1" customWidth="1"/>
    <col min="14100" max="14100" width="10.625" style="3" customWidth="1"/>
    <col min="14101" max="14334" width="9" style="3"/>
    <col min="14335" max="14335" width="15.25" style="3" customWidth="1"/>
    <col min="14336" max="14337" width="11" style="3" bestFit="1" customWidth="1"/>
    <col min="14338" max="14338" width="7.875" style="3" customWidth="1"/>
    <col min="14339" max="14339" width="10.5" style="3" bestFit="1" customWidth="1"/>
    <col min="14340" max="14340" width="9.5" style="3" customWidth="1"/>
    <col min="14341" max="14341" width="15.5" style="3" bestFit="1" customWidth="1"/>
    <col min="14342" max="14342" width="11" style="3" bestFit="1" customWidth="1"/>
    <col min="14343" max="14343" width="10.625" style="3" customWidth="1"/>
    <col min="14344" max="14347" width="9" style="3"/>
    <col min="14348" max="14348" width="15.25" style="3" customWidth="1"/>
    <col min="14349" max="14350" width="11" style="3" bestFit="1" customWidth="1"/>
    <col min="14351" max="14351" width="7.875" style="3" customWidth="1"/>
    <col min="14352" max="14352" width="10.5" style="3" bestFit="1" customWidth="1"/>
    <col min="14353" max="14353" width="9.5" style="3" customWidth="1"/>
    <col min="14354" max="14354" width="15.5" style="3" bestFit="1" customWidth="1"/>
    <col min="14355" max="14355" width="11" style="3" bestFit="1" customWidth="1"/>
    <col min="14356" max="14356" width="10.625" style="3" customWidth="1"/>
    <col min="14357" max="14590" width="9" style="3"/>
    <col min="14591" max="14591" width="15.25" style="3" customWidth="1"/>
    <col min="14592" max="14593" width="11" style="3" bestFit="1" customWidth="1"/>
    <col min="14594" max="14594" width="7.875" style="3" customWidth="1"/>
    <col min="14595" max="14595" width="10.5" style="3" bestFit="1" customWidth="1"/>
    <col min="14596" max="14596" width="9.5" style="3" customWidth="1"/>
    <col min="14597" max="14597" width="15.5" style="3" bestFit="1" customWidth="1"/>
    <col min="14598" max="14598" width="11" style="3" bestFit="1" customWidth="1"/>
    <col min="14599" max="14599" width="10.625" style="3" customWidth="1"/>
    <col min="14600" max="14603" width="9" style="3"/>
    <col min="14604" max="14604" width="15.25" style="3" customWidth="1"/>
    <col min="14605" max="14606" width="11" style="3" bestFit="1" customWidth="1"/>
    <col min="14607" max="14607" width="7.875" style="3" customWidth="1"/>
    <col min="14608" max="14608" width="10.5" style="3" bestFit="1" customWidth="1"/>
    <col min="14609" max="14609" width="9.5" style="3" customWidth="1"/>
    <col min="14610" max="14610" width="15.5" style="3" bestFit="1" customWidth="1"/>
    <col min="14611" max="14611" width="11" style="3" bestFit="1" customWidth="1"/>
    <col min="14612" max="14612" width="10.625" style="3" customWidth="1"/>
    <col min="14613" max="14846" width="9" style="3"/>
    <col min="14847" max="14847" width="15.25" style="3" customWidth="1"/>
    <col min="14848" max="14849" width="11" style="3" bestFit="1" customWidth="1"/>
    <col min="14850" max="14850" width="7.875" style="3" customWidth="1"/>
    <col min="14851" max="14851" width="10.5" style="3" bestFit="1" customWidth="1"/>
    <col min="14852" max="14852" width="9.5" style="3" customWidth="1"/>
    <col min="14853" max="14853" width="15.5" style="3" bestFit="1" customWidth="1"/>
    <col min="14854" max="14854" width="11" style="3" bestFit="1" customWidth="1"/>
    <col min="14855" max="14855" width="10.625" style="3" customWidth="1"/>
    <col min="14856" max="14859" width="9" style="3"/>
    <col min="14860" max="14860" width="15.25" style="3" customWidth="1"/>
    <col min="14861" max="14862" width="11" style="3" bestFit="1" customWidth="1"/>
    <col min="14863" max="14863" width="7.875" style="3" customWidth="1"/>
    <col min="14864" max="14864" width="10.5" style="3" bestFit="1" customWidth="1"/>
    <col min="14865" max="14865" width="9.5" style="3" customWidth="1"/>
    <col min="14866" max="14866" width="15.5" style="3" bestFit="1" customWidth="1"/>
    <col min="14867" max="14867" width="11" style="3" bestFit="1" customWidth="1"/>
    <col min="14868" max="14868" width="10.625" style="3" customWidth="1"/>
    <col min="14869" max="15102" width="9" style="3"/>
    <col min="15103" max="15103" width="15.25" style="3" customWidth="1"/>
    <col min="15104" max="15105" width="11" style="3" bestFit="1" customWidth="1"/>
    <col min="15106" max="15106" width="7.875" style="3" customWidth="1"/>
    <col min="15107" max="15107" width="10.5" style="3" bestFit="1" customWidth="1"/>
    <col min="15108" max="15108" width="9.5" style="3" customWidth="1"/>
    <col min="15109" max="15109" width="15.5" style="3" bestFit="1" customWidth="1"/>
    <col min="15110" max="15110" width="11" style="3" bestFit="1" customWidth="1"/>
    <col min="15111" max="15111" width="10.625" style="3" customWidth="1"/>
    <col min="15112" max="15115" width="9" style="3"/>
    <col min="15116" max="15116" width="15.25" style="3" customWidth="1"/>
    <col min="15117" max="15118" width="11" style="3" bestFit="1" customWidth="1"/>
    <col min="15119" max="15119" width="7.875" style="3" customWidth="1"/>
    <col min="15120" max="15120" width="10.5" style="3" bestFit="1" customWidth="1"/>
    <col min="15121" max="15121" width="9.5" style="3" customWidth="1"/>
    <col min="15122" max="15122" width="15.5" style="3" bestFit="1" customWidth="1"/>
    <col min="15123" max="15123" width="11" style="3" bestFit="1" customWidth="1"/>
    <col min="15124" max="15124" width="10.625" style="3" customWidth="1"/>
    <col min="15125" max="15358" width="9" style="3"/>
    <col min="15359" max="15359" width="15.25" style="3" customWidth="1"/>
    <col min="15360" max="15361" width="11" style="3" bestFit="1" customWidth="1"/>
    <col min="15362" max="15362" width="7.875" style="3" customWidth="1"/>
    <col min="15363" max="15363" width="10.5" style="3" bestFit="1" customWidth="1"/>
    <col min="15364" max="15364" width="9.5" style="3" customWidth="1"/>
    <col min="15365" max="15365" width="15.5" style="3" bestFit="1" customWidth="1"/>
    <col min="15366" max="15366" width="11" style="3" bestFit="1" customWidth="1"/>
    <col min="15367" max="15367" width="10.625" style="3" customWidth="1"/>
    <col min="15368" max="15371" width="9" style="3"/>
    <col min="15372" max="15372" width="15.25" style="3" customWidth="1"/>
    <col min="15373" max="15374" width="11" style="3" bestFit="1" customWidth="1"/>
    <col min="15375" max="15375" width="7.875" style="3" customWidth="1"/>
    <col min="15376" max="15376" width="10.5" style="3" bestFit="1" customWidth="1"/>
    <col min="15377" max="15377" width="9.5" style="3" customWidth="1"/>
    <col min="15378" max="15378" width="15.5" style="3" bestFit="1" customWidth="1"/>
    <col min="15379" max="15379" width="11" style="3" bestFit="1" customWidth="1"/>
    <col min="15380" max="15380" width="10.625" style="3" customWidth="1"/>
    <col min="15381" max="15614" width="9" style="3"/>
    <col min="15615" max="15615" width="15.25" style="3" customWidth="1"/>
    <col min="15616" max="15617" width="11" style="3" bestFit="1" customWidth="1"/>
    <col min="15618" max="15618" width="7.875" style="3" customWidth="1"/>
    <col min="15619" max="15619" width="10.5" style="3" bestFit="1" customWidth="1"/>
    <col min="15620" max="15620" width="9.5" style="3" customWidth="1"/>
    <col min="15621" max="15621" width="15.5" style="3" bestFit="1" customWidth="1"/>
    <col min="15622" max="15622" width="11" style="3" bestFit="1" customWidth="1"/>
    <col min="15623" max="15623" width="10.625" style="3" customWidth="1"/>
    <col min="15624" max="15627" width="9" style="3"/>
    <col min="15628" max="15628" width="15.25" style="3" customWidth="1"/>
    <col min="15629" max="15630" width="11" style="3" bestFit="1" customWidth="1"/>
    <col min="15631" max="15631" width="7.875" style="3" customWidth="1"/>
    <col min="15632" max="15632" width="10.5" style="3" bestFit="1" customWidth="1"/>
    <col min="15633" max="15633" width="9.5" style="3" customWidth="1"/>
    <col min="15634" max="15634" width="15.5" style="3" bestFit="1" customWidth="1"/>
    <col min="15635" max="15635" width="11" style="3" bestFit="1" customWidth="1"/>
    <col min="15636" max="15636" width="10.625" style="3" customWidth="1"/>
    <col min="15637" max="15870" width="9" style="3"/>
    <col min="15871" max="15871" width="15.25" style="3" customWidth="1"/>
    <col min="15872" max="15873" width="11" style="3" bestFit="1" customWidth="1"/>
    <col min="15874" max="15874" width="7.875" style="3" customWidth="1"/>
    <col min="15875" max="15875" width="10.5" style="3" bestFit="1" customWidth="1"/>
    <col min="15876" max="15876" width="9.5" style="3" customWidth="1"/>
    <col min="15877" max="15877" width="15.5" style="3" bestFit="1" customWidth="1"/>
    <col min="15878" max="15878" width="11" style="3" bestFit="1" customWidth="1"/>
    <col min="15879" max="15879" width="10.625" style="3" customWidth="1"/>
    <col min="15880" max="15883" width="9" style="3"/>
    <col min="15884" max="15884" width="15.25" style="3" customWidth="1"/>
    <col min="15885" max="15886" width="11" style="3" bestFit="1" customWidth="1"/>
    <col min="15887" max="15887" width="7.875" style="3" customWidth="1"/>
    <col min="15888" max="15888" width="10.5" style="3" bestFit="1" customWidth="1"/>
    <col min="15889" max="15889" width="9.5" style="3" customWidth="1"/>
    <col min="15890" max="15890" width="15.5" style="3" bestFit="1" customWidth="1"/>
    <col min="15891" max="15891" width="11" style="3" bestFit="1" customWidth="1"/>
    <col min="15892" max="15892" width="10.625" style="3" customWidth="1"/>
    <col min="15893" max="16126" width="9" style="3"/>
    <col min="16127" max="16127" width="15.25" style="3" customWidth="1"/>
    <col min="16128" max="16129" width="11" style="3" bestFit="1" customWidth="1"/>
    <col min="16130" max="16130" width="7.875" style="3" customWidth="1"/>
    <col min="16131" max="16131" width="10.5" style="3" bestFit="1" customWidth="1"/>
    <col min="16132" max="16132" width="9.5" style="3" customWidth="1"/>
    <col min="16133" max="16133" width="15.5" style="3" bestFit="1" customWidth="1"/>
    <col min="16134" max="16134" width="11" style="3" bestFit="1" customWidth="1"/>
    <col min="16135" max="16135" width="10.625" style="3" customWidth="1"/>
    <col min="16136" max="16139" width="9" style="3"/>
    <col min="16140" max="16140" width="15.25" style="3" customWidth="1"/>
    <col min="16141" max="16142" width="11" style="3" bestFit="1" customWidth="1"/>
    <col min="16143" max="16143" width="7.875" style="3" customWidth="1"/>
    <col min="16144" max="16144" width="10.5" style="3" bestFit="1" customWidth="1"/>
    <col min="16145" max="16145" width="9.5" style="3" customWidth="1"/>
    <col min="16146" max="16146" width="15.5" style="3" bestFit="1" customWidth="1"/>
    <col min="16147" max="16147" width="11" style="3" bestFit="1" customWidth="1"/>
    <col min="16148" max="16148" width="10.625" style="3" customWidth="1"/>
    <col min="16149" max="16384" width="9" style="3"/>
  </cols>
  <sheetData>
    <row r="1" spans="1:26" ht="33" customHeight="1" x14ac:dyDescent="0.15">
      <c r="B1" s="34" t="s">
        <v>35</v>
      </c>
      <c r="C1" s="75" t="e">
        <f>#REF!</f>
        <v>#REF!</v>
      </c>
      <c r="D1" s="34" t="s">
        <v>37</v>
      </c>
      <c r="H1" s="79" t="s">
        <v>58</v>
      </c>
      <c r="I1" s="79" t="s">
        <v>63</v>
      </c>
      <c r="J1" s="49"/>
      <c r="O1" s="79" t="s">
        <v>58</v>
      </c>
      <c r="P1" s="79" t="s">
        <v>61</v>
      </c>
    </row>
    <row r="2" spans="1:26" ht="27" customHeight="1" x14ac:dyDescent="0.15">
      <c r="B2" s="34" t="s">
        <v>48</v>
      </c>
      <c r="C2" s="75" t="e">
        <f>#REF!</f>
        <v>#REF!</v>
      </c>
      <c r="D2" s="34" t="s">
        <v>52</v>
      </c>
      <c r="H2" s="80" t="s">
        <v>59</v>
      </c>
      <c r="I2" s="51" t="e">
        <f>L22</f>
        <v>#REF!</v>
      </c>
      <c r="J2" s="49"/>
      <c r="O2" s="80" t="s">
        <v>59</v>
      </c>
      <c r="P2" s="51" t="e">
        <f>Y22</f>
        <v>#REF!</v>
      </c>
      <c r="Q2" s="3"/>
    </row>
    <row r="3" spans="1:26" ht="27" customHeight="1" thickBot="1" x14ac:dyDescent="0.2">
      <c r="B3" s="34" t="s">
        <v>49</v>
      </c>
      <c r="C3" s="75" t="e">
        <f>#REF!</f>
        <v>#REF!</v>
      </c>
      <c r="D3" s="34" t="s">
        <v>52</v>
      </c>
      <c r="H3" s="79" t="s">
        <v>57</v>
      </c>
      <c r="I3" s="50" t="e">
        <f>L40</f>
        <v>#REF!</v>
      </c>
      <c r="J3" s="49"/>
      <c r="O3" s="79" t="s">
        <v>57</v>
      </c>
      <c r="P3" s="50" t="e">
        <f>Y40</f>
        <v>#REF!</v>
      </c>
    </row>
    <row r="4" spans="1:26" ht="27" customHeight="1" thickTop="1" thickBot="1" x14ac:dyDescent="0.2">
      <c r="B4" s="98" t="s">
        <v>50</v>
      </c>
      <c r="C4" s="76">
        <v>3</v>
      </c>
      <c r="D4" s="72" t="s">
        <v>51</v>
      </c>
      <c r="H4" s="77" t="s">
        <v>60</v>
      </c>
      <c r="I4" s="52" t="e">
        <f>SUM(I2:I3)</f>
        <v>#REF!</v>
      </c>
      <c r="J4" s="49"/>
      <c r="O4" s="77" t="s">
        <v>60</v>
      </c>
      <c r="P4" s="52" t="e">
        <f>SUM(P2:P3)</f>
        <v>#REF!</v>
      </c>
    </row>
    <row r="5" spans="1:26" ht="14.25" thickTop="1" x14ac:dyDescent="0.15">
      <c r="B5" s="99"/>
      <c r="C5" s="73">
        <f>IF(C4=1,7,IF(C4=2,11,15))</f>
        <v>15</v>
      </c>
      <c r="D5" s="74" t="s">
        <v>62</v>
      </c>
    </row>
    <row r="6" spans="1:26" ht="11.25" customHeight="1" x14ac:dyDescent="0.1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Q6" s="1"/>
      <c r="R6" s="1"/>
    </row>
    <row r="7" spans="1:26" ht="11.25" customHeight="1" thickBo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</row>
    <row r="8" spans="1:26" ht="39.75" customHeight="1" x14ac:dyDescent="0.15">
      <c r="A8" s="54"/>
      <c r="B8" s="55" t="s">
        <v>53</v>
      </c>
      <c r="C8" s="55"/>
      <c r="D8" s="55"/>
      <c r="E8" s="55"/>
      <c r="F8" s="56"/>
      <c r="G8" s="56"/>
      <c r="H8" s="56"/>
      <c r="I8" s="56"/>
      <c r="J8" s="56"/>
      <c r="K8" s="56"/>
      <c r="L8" s="56"/>
      <c r="M8" s="56"/>
      <c r="N8" s="56"/>
      <c r="O8" s="55" t="s">
        <v>54</v>
      </c>
      <c r="P8" s="55"/>
      <c r="Q8" s="55"/>
      <c r="R8" s="55"/>
      <c r="S8" s="56"/>
      <c r="T8" s="56"/>
      <c r="U8" s="56"/>
      <c r="V8" s="56"/>
      <c r="W8" s="56"/>
      <c r="X8" s="56"/>
      <c r="Y8" s="56"/>
      <c r="Z8" s="57"/>
    </row>
    <row r="9" spans="1:26" s="2" customFormat="1" ht="27" customHeight="1" x14ac:dyDescent="0.15">
      <c r="A9" s="58"/>
      <c r="B9" s="97" t="s">
        <v>0</v>
      </c>
      <c r="C9" s="97" t="s">
        <v>1</v>
      </c>
      <c r="D9" s="97" t="s">
        <v>2</v>
      </c>
      <c r="E9" s="97" t="s">
        <v>3</v>
      </c>
      <c r="F9" s="83" t="s">
        <v>4</v>
      </c>
      <c r="G9" s="14"/>
      <c r="H9" s="79" t="s">
        <v>5</v>
      </c>
      <c r="I9" s="87" t="s">
        <v>1</v>
      </c>
      <c r="J9" s="87" t="s">
        <v>6</v>
      </c>
      <c r="K9" s="87" t="s">
        <v>3</v>
      </c>
      <c r="L9" s="79" t="s">
        <v>4</v>
      </c>
      <c r="M9" s="14"/>
      <c r="N9" s="14"/>
      <c r="O9" s="97" t="s">
        <v>0</v>
      </c>
      <c r="P9" s="97" t="s">
        <v>1</v>
      </c>
      <c r="Q9" s="97" t="s">
        <v>2</v>
      </c>
      <c r="R9" s="97" t="s">
        <v>3</v>
      </c>
      <c r="S9" s="83" t="s">
        <v>4</v>
      </c>
      <c r="T9" s="14"/>
      <c r="U9" s="79" t="s">
        <v>5</v>
      </c>
      <c r="V9" s="87" t="s">
        <v>1</v>
      </c>
      <c r="W9" s="87" t="s">
        <v>6</v>
      </c>
      <c r="X9" s="87" t="s">
        <v>3</v>
      </c>
      <c r="Y9" s="79" t="s">
        <v>4</v>
      </c>
      <c r="Z9" s="59"/>
    </row>
    <row r="10" spans="1:26" s="2" customFormat="1" ht="27" customHeight="1" x14ac:dyDescent="0.15">
      <c r="A10" s="58"/>
      <c r="B10" s="97"/>
      <c r="C10" s="97"/>
      <c r="D10" s="97"/>
      <c r="E10" s="97"/>
      <c r="F10" s="83" t="s">
        <v>7</v>
      </c>
      <c r="G10" s="14"/>
      <c r="H10" s="4">
        <f>C4</f>
        <v>3</v>
      </c>
      <c r="I10" s="87"/>
      <c r="J10" s="87"/>
      <c r="K10" s="87"/>
      <c r="L10" s="79" t="s">
        <v>7</v>
      </c>
      <c r="M10" s="14"/>
      <c r="N10" s="14"/>
      <c r="O10" s="97"/>
      <c r="P10" s="97"/>
      <c r="Q10" s="97"/>
      <c r="R10" s="97"/>
      <c r="S10" s="83" t="s">
        <v>8</v>
      </c>
      <c r="T10" s="14"/>
      <c r="U10" s="4">
        <f>C4</f>
        <v>3</v>
      </c>
      <c r="V10" s="87"/>
      <c r="W10" s="87"/>
      <c r="X10" s="87"/>
      <c r="Y10" s="79" t="s">
        <v>8</v>
      </c>
      <c r="Z10" s="59"/>
    </row>
    <row r="11" spans="1:26" ht="27" customHeight="1" x14ac:dyDescent="0.15">
      <c r="A11" s="60"/>
      <c r="B11" s="40" t="s">
        <v>9</v>
      </c>
      <c r="C11" s="97">
        <v>428</v>
      </c>
      <c r="D11" s="83" t="s">
        <v>10</v>
      </c>
      <c r="E11" s="36" t="e">
        <f>IF($C$2&lt;=5,$C$2,5)</f>
        <v>#REF!</v>
      </c>
      <c r="F11" s="37">
        <f>C11</f>
        <v>428</v>
      </c>
      <c r="G11" s="15"/>
      <c r="H11" s="5" t="s">
        <v>11</v>
      </c>
      <c r="I11" s="93">
        <f>IF($H$10=1,610,IF($H$10=2,800,980))</f>
        <v>980</v>
      </c>
      <c r="J11" s="81">
        <f>IF($H$10=1,42,IF($H$10=2,47,52))</f>
        <v>52</v>
      </c>
      <c r="K11" s="79" t="e">
        <f>IF($C$2&lt;=5,$C$2,5)</f>
        <v>#REF!</v>
      </c>
      <c r="L11" s="6" t="e">
        <f>J11*K11+I11</f>
        <v>#REF!</v>
      </c>
      <c r="M11" s="32" t="s">
        <v>12</v>
      </c>
      <c r="N11" s="13"/>
      <c r="O11" s="40" t="s">
        <v>13</v>
      </c>
      <c r="P11" s="97">
        <v>428</v>
      </c>
      <c r="Q11" s="83" t="s">
        <v>10</v>
      </c>
      <c r="R11" s="36" t="e">
        <f>IF($C$3&lt;=10,$C$3,10)</f>
        <v>#REF!</v>
      </c>
      <c r="S11" s="37">
        <f>P11*2</f>
        <v>856</v>
      </c>
      <c r="T11" s="15"/>
      <c r="U11" s="5" t="s">
        <v>14</v>
      </c>
      <c r="V11" s="93">
        <f>IF($U$10=1,610,IF($U$10=2,800,980))</f>
        <v>980</v>
      </c>
      <c r="W11" s="81">
        <f>IF($U$10=1,42,IF($U$10=2,47,52))</f>
        <v>52</v>
      </c>
      <c r="X11" s="79" t="e">
        <f>IF($C$3&lt;=10,$C$3,10)</f>
        <v>#REF!</v>
      </c>
      <c r="Y11" s="6" t="e">
        <f>W11*X11+V11*2</f>
        <v>#REF!</v>
      </c>
      <c r="Z11" s="61" t="s">
        <v>12</v>
      </c>
    </row>
    <row r="12" spans="1:26" ht="27" customHeight="1" x14ac:dyDescent="0.15">
      <c r="A12" s="60"/>
      <c r="B12" s="40" t="s">
        <v>15</v>
      </c>
      <c r="C12" s="97"/>
      <c r="D12" s="83">
        <v>60</v>
      </c>
      <c r="E12" s="83" t="e">
        <f>IF($C$2&lt;=5,0,IF($C$2&lt;=10,$C$2-5,5))</f>
        <v>#REF!</v>
      </c>
      <c r="F12" s="37" t="e">
        <f>D12*E12</f>
        <v>#REF!</v>
      </c>
      <c r="G12" s="15"/>
      <c r="H12" s="5" t="s">
        <v>15</v>
      </c>
      <c r="I12" s="87"/>
      <c r="J12" s="81">
        <f>IF($H$10=1,62,IF($H$10=2,70,78))</f>
        <v>78</v>
      </c>
      <c r="K12" s="79" t="e">
        <f>IF($C$2&lt;=5,0,IF($C$2&lt;=10,$C$2-5,5))</f>
        <v>#REF!</v>
      </c>
      <c r="L12" s="6" t="e">
        <f>J12*K12</f>
        <v>#REF!</v>
      </c>
      <c r="M12" s="13"/>
      <c r="N12" s="13"/>
      <c r="O12" s="40" t="s">
        <v>16</v>
      </c>
      <c r="P12" s="97"/>
      <c r="Q12" s="83">
        <v>60</v>
      </c>
      <c r="R12" s="83" t="e">
        <f>IF($C$3&lt;=10,0,IF($C$3&lt;=20,$C$3-10,10))</f>
        <v>#REF!</v>
      </c>
      <c r="S12" s="37" t="e">
        <f>Q12*R12</f>
        <v>#REF!</v>
      </c>
      <c r="T12" s="15"/>
      <c r="U12" s="5" t="s">
        <v>16</v>
      </c>
      <c r="V12" s="87"/>
      <c r="W12" s="81">
        <f>IF($U$10=1,62,IF($U$10=2,70,78))</f>
        <v>78</v>
      </c>
      <c r="X12" s="79" t="e">
        <f>IF($C$3&lt;=10,0,IF($C$3&lt;=20,$C$3-10,10))</f>
        <v>#REF!</v>
      </c>
      <c r="Y12" s="6" t="e">
        <f>W12*X12</f>
        <v>#REF!</v>
      </c>
      <c r="Z12" s="62"/>
    </row>
    <row r="13" spans="1:26" ht="27" customHeight="1" x14ac:dyDescent="0.15">
      <c r="A13" s="60"/>
      <c r="B13" s="40" t="s">
        <v>16</v>
      </c>
      <c r="C13" s="97"/>
      <c r="D13" s="83">
        <v>78</v>
      </c>
      <c r="E13" s="83" t="e">
        <f>IF($C$2&lt;=5,0,IF(($C$2-10)&lt;0,0,IF($C$2&lt;=20,$C$2-10,10)))</f>
        <v>#REF!</v>
      </c>
      <c r="F13" s="37" t="e">
        <f t="shared" ref="F13:F17" si="0">D13*E13</f>
        <v>#REF!</v>
      </c>
      <c r="G13" s="15"/>
      <c r="H13" s="5" t="s">
        <v>16</v>
      </c>
      <c r="I13" s="87"/>
      <c r="J13" s="81">
        <f>IF($H$10=1,81,IF($H$10=2,91,101))</f>
        <v>101</v>
      </c>
      <c r="K13" s="79" t="e">
        <f>IF($C$2&lt;=5,0,IF(($C$2-10)&lt;0,0,IF($C$2&lt;=20,$C$2-10,10)))</f>
        <v>#REF!</v>
      </c>
      <c r="L13" s="6" t="e">
        <f t="shared" ref="L13:L17" si="1">J13*K13</f>
        <v>#REF!</v>
      </c>
      <c r="M13" s="13"/>
      <c r="N13" s="13"/>
      <c r="O13" s="40" t="s">
        <v>17</v>
      </c>
      <c r="P13" s="97"/>
      <c r="Q13" s="83">
        <v>78</v>
      </c>
      <c r="R13" s="83" t="e">
        <f>IF($C$3&lt;=10,0,IF(($C$3-20)&lt;0,0,IF($C$3&lt;=40,$C$3-20,20)))</f>
        <v>#REF!</v>
      </c>
      <c r="S13" s="37" t="e">
        <f t="shared" ref="S13:S17" si="2">Q13*R13</f>
        <v>#REF!</v>
      </c>
      <c r="T13" s="15"/>
      <c r="U13" s="5" t="s">
        <v>17</v>
      </c>
      <c r="V13" s="87"/>
      <c r="W13" s="81">
        <f>IF($U$10=1,81,IF($U$10=2,91,101))</f>
        <v>101</v>
      </c>
      <c r="X13" s="79" t="e">
        <f>IF($C$3&lt;=10,0,IF(($C$3-20)&lt;0,0,IF($C$3&lt;=40,$C$3-20,20)))</f>
        <v>#REF!</v>
      </c>
      <c r="Y13" s="6" t="e">
        <f t="shared" ref="Y13:Y17" si="3">W13*X13</f>
        <v>#REF!</v>
      </c>
      <c r="Z13" s="62"/>
    </row>
    <row r="14" spans="1:26" ht="27" customHeight="1" x14ac:dyDescent="0.15">
      <c r="A14" s="60"/>
      <c r="B14" s="40" t="s">
        <v>17</v>
      </c>
      <c r="C14" s="97"/>
      <c r="D14" s="83">
        <v>97</v>
      </c>
      <c r="E14" s="83" t="e">
        <f>IF($C$2&lt;=5,0,IF(($C$2-20)&lt;0,0,IF($C$2&lt;=40,$C$2-20,20)))</f>
        <v>#REF!</v>
      </c>
      <c r="F14" s="37" t="e">
        <f t="shared" si="0"/>
        <v>#REF!</v>
      </c>
      <c r="G14" s="15"/>
      <c r="H14" s="5" t="s">
        <v>17</v>
      </c>
      <c r="I14" s="87"/>
      <c r="J14" s="81">
        <f>IF($H$10=1,101,IF($H$10=2,113,126))</f>
        <v>126</v>
      </c>
      <c r="K14" s="79" t="e">
        <f>IF($C$2&lt;=5,0,IF(($C$2-20)&lt;0,0,IF($C$2&lt;=40,$C$2-20,20)))</f>
        <v>#REF!</v>
      </c>
      <c r="L14" s="6" t="e">
        <f t="shared" si="1"/>
        <v>#REF!</v>
      </c>
      <c r="M14" s="13"/>
      <c r="N14" s="13"/>
      <c r="O14" s="40" t="s">
        <v>18</v>
      </c>
      <c r="P14" s="97"/>
      <c r="Q14" s="83">
        <v>97</v>
      </c>
      <c r="R14" s="83" t="e">
        <f>IF($C$3&lt;=10,0,IF(($C$3-40)&lt;0,0,IF($C$3&lt;=80,$C$3-40,40)))</f>
        <v>#REF!</v>
      </c>
      <c r="S14" s="37" t="e">
        <f t="shared" si="2"/>
        <v>#REF!</v>
      </c>
      <c r="T14" s="15"/>
      <c r="U14" s="5" t="s">
        <v>18</v>
      </c>
      <c r="V14" s="87"/>
      <c r="W14" s="81">
        <f>IF($U$10=1,101,IF($U$10=2,113,126))</f>
        <v>126</v>
      </c>
      <c r="X14" s="79" t="e">
        <f>IF($C$3&lt;=10,0,IF(($C$3-40)&lt;0,0,IF($C$3&lt;=80,$C$3-40,40)))</f>
        <v>#REF!</v>
      </c>
      <c r="Y14" s="6" t="e">
        <f t="shared" si="3"/>
        <v>#REF!</v>
      </c>
      <c r="Z14" s="62"/>
    </row>
    <row r="15" spans="1:26" ht="27" customHeight="1" x14ac:dyDescent="0.15">
      <c r="A15" s="60"/>
      <c r="B15" s="40" t="s">
        <v>19</v>
      </c>
      <c r="C15" s="97"/>
      <c r="D15" s="83">
        <v>117</v>
      </c>
      <c r="E15" s="83" t="e">
        <f>IF($C$2&lt;=5,0,IF(($C$2-40)&lt;0,0,IF($C$2&lt;=100,$C$2-40,60)))</f>
        <v>#REF!</v>
      </c>
      <c r="F15" s="37" t="e">
        <f t="shared" si="0"/>
        <v>#REF!</v>
      </c>
      <c r="G15" s="15"/>
      <c r="H15" s="5" t="s">
        <v>19</v>
      </c>
      <c r="I15" s="87"/>
      <c r="J15" s="81">
        <f>IF($H$10=1,122,IF($H$10=2,136,151))</f>
        <v>151</v>
      </c>
      <c r="K15" s="79" t="e">
        <f>IF($C$2&lt;=5,0,IF(($C$2-40)&lt;0,0,IF($C$2&lt;=100,$C$2-40,60)))</f>
        <v>#REF!</v>
      </c>
      <c r="L15" s="6" t="e">
        <f t="shared" si="1"/>
        <v>#REF!</v>
      </c>
      <c r="M15" s="13"/>
      <c r="N15" s="13"/>
      <c r="O15" s="40" t="s">
        <v>20</v>
      </c>
      <c r="P15" s="97"/>
      <c r="Q15" s="83">
        <v>117</v>
      </c>
      <c r="R15" s="83" t="e">
        <f>IF($C$3&lt;=10,0,IF(($C$3-80)&lt;0,0,IF($C$3&lt;=200,$C$3-80,120)))</f>
        <v>#REF!</v>
      </c>
      <c r="S15" s="37" t="e">
        <f t="shared" si="2"/>
        <v>#REF!</v>
      </c>
      <c r="T15" s="15"/>
      <c r="U15" s="5" t="s">
        <v>20</v>
      </c>
      <c r="V15" s="87"/>
      <c r="W15" s="81">
        <f>IF($U$10=1,122,IF($U$10=2,136,151))</f>
        <v>151</v>
      </c>
      <c r="X15" s="79" t="e">
        <f>IF($C$3&lt;=10,0,IF(($C$3-80)&lt;0,0,IF($C$3&lt;=200,$C$3-80,120)))</f>
        <v>#REF!</v>
      </c>
      <c r="Y15" s="6" t="e">
        <f t="shared" si="3"/>
        <v>#REF!</v>
      </c>
      <c r="Z15" s="62"/>
    </row>
    <row r="16" spans="1:26" ht="27" customHeight="1" x14ac:dyDescent="0.15">
      <c r="A16" s="60"/>
      <c r="B16" s="40" t="s">
        <v>21</v>
      </c>
      <c r="C16" s="97"/>
      <c r="D16" s="83">
        <v>145</v>
      </c>
      <c r="E16" s="83" t="e">
        <f>IF($C$2&lt;=5,0,IF(($C$2-100)&lt;0,0,IF($C$2&lt;=500,$C$2-100,400)))</f>
        <v>#REF!</v>
      </c>
      <c r="F16" s="37" t="e">
        <f t="shared" si="0"/>
        <v>#REF!</v>
      </c>
      <c r="G16" s="15"/>
      <c r="H16" s="5" t="s">
        <v>21</v>
      </c>
      <c r="I16" s="87"/>
      <c r="J16" s="81">
        <f>IF($H$10=1,151,IF($H$10=2,169,188))</f>
        <v>188</v>
      </c>
      <c r="K16" s="79" t="e">
        <f>IF($C$2&lt;=5,0,IF(($C$2-100)&lt;0,0,IF($C$2&lt;=500,$C$2-100,400)))</f>
        <v>#REF!</v>
      </c>
      <c r="L16" s="6" t="e">
        <f t="shared" si="1"/>
        <v>#REF!</v>
      </c>
      <c r="M16" s="13"/>
      <c r="N16" s="13"/>
      <c r="O16" s="40" t="s">
        <v>22</v>
      </c>
      <c r="P16" s="97"/>
      <c r="Q16" s="83">
        <v>145</v>
      </c>
      <c r="R16" s="83" t="e">
        <f>IF($C$3&lt;=10,0,IF(($C$3-200)&lt;0,0,IF($C$3&lt;=1000,$C$3-200,800)))</f>
        <v>#REF!</v>
      </c>
      <c r="S16" s="37" t="e">
        <f t="shared" si="2"/>
        <v>#REF!</v>
      </c>
      <c r="T16" s="15"/>
      <c r="U16" s="5" t="s">
        <v>22</v>
      </c>
      <c r="V16" s="87"/>
      <c r="W16" s="81">
        <f>IF($U$10=1,151,IF($U$10=2,169,188))</f>
        <v>188</v>
      </c>
      <c r="X16" s="79" t="e">
        <f>IF($C$3&lt;=10,0,IF(($C$3-200)&lt;0,0,IF($C$3&lt;=1000,$C$3-200,800)))</f>
        <v>#REF!</v>
      </c>
      <c r="Y16" s="6" t="e">
        <f t="shared" si="3"/>
        <v>#REF!</v>
      </c>
      <c r="Z16" s="62"/>
    </row>
    <row r="17" spans="1:26" ht="27" customHeight="1" x14ac:dyDescent="0.15">
      <c r="A17" s="60"/>
      <c r="B17" s="40" t="s">
        <v>23</v>
      </c>
      <c r="C17" s="97"/>
      <c r="D17" s="83">
        <v>184</v>
      </c>
      <c r="E17" s="83" t="e">
        <f>IF($C$2&lt;=5,0,IF(($C$2-500)&lt;0,0,IF($C$2&gt;=500,$C$2-500,0)))</f>
        <v>#REF!</v>
      </c>
      <c r="F17" s="37" t="e">
        <f t="shared" si="0"/>
        <v>#REF!</v>
      </c>
      <c r="G17" s="15"/>
      <c r="H17" s="5" t="s">
        <v>23</v>
      </c>
      <c r="I17" s="87"/>
      <c r="J17" s="81">
        <f>IF($H$10=1,191,IF($H$10=2,214,238))</f>
        <v>238</v>
      </c>
      <c r="K17" s="79" t="e">
        <f>IF($C$2&lt;=5,0,IF(($C$2-500)&lt;0,0,IF($C$2&gt;=500,$C$2-500,0)))</f>
        <v>#REF!</v>
      </c>
      <c r="L17" s="6" t="e">
        <f t="shared" si="1"/>
        <v>#REF!</v>
      </c>
      <c r="M17" s="13"/>
      <c r="N17" s="13"/>
      <c r="O17" s="40" t="s">
        <v>24</v>
      </c>
      <c r="P17" s="97"/>
      <c r="Q17" s="83">
        <v>184</v>
      </c>
      <c r="R17" s="83" t="e">
        <f>IF($C$3&lt;=10,0,IF(($C$3-1000)&lt;0,0,IF($C$3&gt;=1000,$C$3-1000,0)))</f>
        <v>#REF!</v>
      </c>
      <c r="S17" s="37" t="e">
        <f t="shared" si="2"/>
        <v>#REF!</v>
      </c>
      <c r="T17" s="15"/>
      <c r="U17" s="5" t="s">
        <v>24</v>
      </c>
      <c r="V17" s="87"/>
      <c r="W17" s="81">
        <f>IF($U$10=1,191,IF($U$10=2,214,238))</f>
        <v>238</v>
      </c>
      <c r="X17" s="7" t="e">
        <f>IF($C$3&lt;=10,0,IF(($C$3-1000)&lt;0,0,IF($C$3&gt;=1000,$C$3-1000,0)))</f>
        <v>#REF!</v>
      </c>
      <c r="Y17" s="6" t="e">
        <f t="shared" si="3"/>
        <v>#REF!</v>
      </c>
      <c r="Z17" s="62"/>
    </row>
    <row r="18" spans="1:26" ht="27" customHeight="1" x14ac:dyDescent="0.15">
      <c r="A18" s="60"/>
      <c r="B18" s="97" t="s">
        <v>25</v>
      </c>
      <c r="C18" s="97"/>
      <c r="D18" s="97"/>
      <c r="E18" s="83" t="e">
        <f>SUM(E11:E17)</f>
        <v>#REF!</v>
      </c>
      <c r="F18" s="38" t="e">
        <f>SUM(F11:F17)</f>
        <v>#REF!</v>
      </c>
      <c r="G18" s="16"/>
      <c r="H18" s="87" t="s">
        <v>25</v>
      </c>
      <c r="I18" s="87"/>
      <c r="J18" s="87"/>
      <c r="K18" s="79" t="e">
        <f>SUM(K11:K17)</f>
        <v>#REF!</v>
      </c>
      <c r="L18" s="8" t="e">
        <f>SUM(L11:L17)</f>
        <v>#REF!</v>
      </c>
      <c r="M18" s="13"/>
      <c r="N18" s="13"/>
      <c r="O18" s="97" t="s">
        <v>25</v>
      </c>
      <c r="P18" s="97"/>
      <c r="Q18" s="97"/>
      <c r="R18" s="83" t="e">
        <f>SUM(R11:R17)</f>
        <v>#REF!</v>
      </c>
      <c r="S18" s="38" t="e">
        <f>SUM(S11:S17)</f>
        <v>#REF!</v>
      </c>
      <c r="T18" s="16"/>
      <c r="U18" s="87" t="s">
        <v>25</v>
      </c>
      <c r="V18" s="87"/>
      <c r="W18" s="87"/>
      <c r="X18" s="79" t="e">
        <f>SUM(X11:X17)</f>
        <v>#REF!</v>
      </c>
      <c r="Y18" s="8" t="e">
        <f>SUM(Y11:Y17)</f>
        <v>#REF!</v>
      </c>
      <c r="Z18" s="62"/>
    </row>
    <row r="19" spans="1:26" ht="27" customHeight="1" x14ac:dyDescent="0.15">
      <c r="A19" s="60"/>
      <c r="B19" s="97" t="s">
        <v>26</v>
      </c>
      <c r="C19" s="97"/>
      <c r="D19" s="97"/>
      <c r="E19" s="97"/>
      <c r="F19" s="39" t="e">
        <f>F18*0.1</f>
        <v>#REF!</v>
      </c>
      <c r="G19" s="17"/>
      <c r="H19" s="87" t="s">
        <v>26</v>
      </c>
      <c r="I19" s="87"/>
      <c r="J19" s="87"/>
      <c r="K19" s="87"/>
      <c r="L19" s="9" t="e">
        <f>L18*0.1</f>
        <v>#REF!</v>
      </c>
      <c r="M19" s="13"/>
      <c r="N19" s="13"/>
      <c r="O19" s="97" t="s">
        <v>26</v>
      </c>
      <c r="P19" s="97"/>
      <c r="Q19" s="97"/>
      <c r="R19" s="97"/>
      <c r="S19" s="39" t="e">
        <f>S18*0.1</f>
        <v>#REF!</v>
      </c>
      <c r="T19" s="17"/>
      <c r="U19" s="87" t="s">
        <v>26</v>
      </c>
      <c r="V19" s="87"/>
      <c r="W19" s="87"/>
      <c r="X19" s="87"/>
      <c r="Y19" s="9" t="e">
        <f>Y18*0.1</f>
        <v>#REF!</v>
      </c>
      <c r="Z19" s="62"/>
    </row>
    <row r="20" spans="1:26" ht="27" customHeight="1" x14ac:dyDescent="0.15">
      <c r="A20" s="60"/>
      <c r="B20" s="97" t="s">
        <v>27</v>
      </c>
      <c r="C20" s="97"/>
      <c r="D20" s="97"/>
      <c r="E20" s="100"/>
      <c r="F20" s="39" t="e">
        <f>F18+F19</f>
        <v>#REF!</v>
      </c>
      <c r="G20" s="17"/>
      <c r="H20" s="87" t="s">
        <v>27</v>
      </c>
      <c r="I20" s="87"/>
      <c r="J20" s="87"/>
      <c r="K20" s="88"/>
      <c r="L20" s="9" t="e">
        <f>L18+L19</f>
        <v>#REF!</v>
      </c>
      <c r="M20" s="13"/>
      <c r="N20" s="13"/>
      <c r="O20" s="97" t="s">
        <v>27</v>
      </c>
      <c r="P20" s="97"/>
      <c r="Q20" s="97"/>
      <c r="R20" s="100"/>
      <c r="S20" s="39" t="e">
        <f>S18+S19</f>
        <v>#REF!</v>
      </c>
      <c r="T20" s="17"/>
      <c r="U20" s="87" t="s">
        <v>27</v>
      </c>
      <c r="V20" s="87"/>
      <c r="W20" s="87"/>
      <c r="X20" s="88"/>
      <c r="Y20" s="9" t="e">
        <f>Y18+Y19</f>
        <v>#REF!</v>
      </c>
      <c r="Z20" s="62"/>
    </row>
    <row r="21" spans="1:26" ht="27" customHeight="1" thickBot="1" x14ac:dyDescent="0.2">
      <c r="A21" s="60"/>
      <c r="B21" s="97" t="s">
        <v>28</v>
      </c>
      <c r="C21" s="97"/>
      <c r="D21" s="97"/>
      <c r="E21" s="100"/>
      <c r="F21" s="37" t="e">
        <f>ROUNDDOWN(F20,-1)</f>
        <v>#REF!</v>
      </c>
      <c r="G21" s="15"/>
      <c r="H21" s="89" t="str">
        <f>IF($C$4=1,"税込み(10円未満切捨)","税込み(1円未満切捨)")</f>
        <v>税込み(1円未満切捨)</v>
      </c>
      <c r="I21" s="89"/>
      <c r="J21" s="89"/>
      <c r="K21" s="90"/>
      <c r="L21" s="10" t="e">
        <f>IF($C$4=1,ROUNDDOWN(L20,-1),ROUNDDOWN(L20,0))</f>
        <v>#REF!</v>
      </c>
      <c r="M21" s="13"/>
      <c r="N21" s="13"/>
      <c r="O21" s="97" t="s">
        <v>28</v>
      </c>
      <c r="P21" s="97"/>
      <c r="Q21" s="97"/>
      <c r="R21" s="100"/>
      <c r="S21" s="37" t="e">
        <f>ROUNDDOWN(S20,-1)</f>
        <v>#REF!</v>
      </c>
      <c r="T21" s="15"/>
      <c r="U21" s="89" t="str">
        <f>IF($C$4=1,"税込み(10円未満切捨)","税込み(1円未満切捨)")</f>
        <v>税込み(1円未満切捨)</v>
      </c>
      <c r="V21" s="89"/>
      <c r="W21" s="89"/>
      <c r="X21" s="90"/>
      <c r="Y21" s="10" t="e">
        <f>IF($C$4=1,ROUNDDOWN(Y20,-1),ROUNDDOWN(Y20,0))</f>
        <v>#REF!</v>
      </c>
      <c r="Z21" s="62"/>
    </row>
    <row r="22" spans="1:26" ht="27" customHeight="1" thickTop="1" thickBot="1" x14ac:dyDescent="0.2">
      <c r="A22" s="60"/>
      <c r="B22" s="12"/>
      <c r="C22" s="13"/>
      <c r="D22" s="14"/>
      <c r="E22" s="13"/>
      <c r="F22" s="13"/>
      <c r="G22" s="13"/>
      <c r="H22" s="84" t="s">
        <v>47</v>
      </c>
      <c r="I22" s="84"/>
      <c r="J22" s="84"/>
      <c r="K22" s="84"/>
      <c r="L22" s="11" t="e">
        <f>L21-F21</f>
        <v>#REF!</v>
      </c>
      <c r="M22" s="13"/>
      <c r="N22" s="13"/>
      <c r="O22" s="12"/>
      <c r="P22" s="13"/>
      <c r="Q22" s="14"/>
      <c r="R22" s="13"/>
      <c r="S22" s="13"/>
      <c r="T22" s="13"/>
      <c r="U22" s="84" t="s">
        <v>47</v>
      </c>
      <c r="V22" s="84"/>
      <c r="W22" s="84"/>
      <c r="X22" s="84"/>
      <c r="Y22" s="11" t="e">
        <f>Y21-S21</f>
        <v>#REF!</v>
      </c>
      <c r="Z22" s="62"/>
    </row>
    <row r="23" spans="1:26" ht="12" customHeight="1" thickTop="1" thickBot="1" x14ac:dyDescent="0.2">
      <c r="A23" s="63"/>
      <c r="B23" s="64"/>
      <c r="C23" s="65"/>
      <c r="D23" s="6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  <c r="P23" s="65"/>
      <c r="Q23" s="66"/>
      <c r="R23" s="65"/>
      <c r="S23" s="65"/>
      <c r="T23" s="65"/>
      <c r="U23" s="65"/>
      <c r="V23" s="65"/>
      <c r="W23" s="65"/>
      <c r="X23" s="65"/>
      <c r="Y23" s="65"/>
      <c r="Z23" s="67"/>
    </row>
    <row r="24" spans="1:26" ht="14.25" customHeight="1" x14ac:dyDescent="0.15">
      <c r="B24" s="12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3"/>
      <c r="Q24" s="14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1.25" customHeight="1" thickBot="1" x14ac:dyDescent="0.2"/>
    <row r="26" spans="1:26" ht="39.75" customHeight="1" thickTop="1" x14ac:dyDescent="0.15">
      <c r="A26" s="68"/>
      <c r="B26" s="19" t="s">
        <v>55</v>
      </c>
      <c r="C26" s="19"/>
      <c r="D26" s="19"/>
      <c r="E26" s="19"/>
      <c r="F26" s="18"/>
      <c r="G26" s="18"/>
      <c r="H26" s="18"/>
      <c r="I26" s="18"/>
      <c r="J26" s="18"/>
      <c r="K26" s="18"/>
      <c r="L26" s="18"/>
      <c r="M26" s="18"/>
      <c r="N26" s="18"/>
      <c r="O26" s="19" t="s">
        <v>56</v>
      </c>
      <c r="P26" s="19"/>
      <c r="Q26" s="19"/>
      <c r="R26" s="19"/>
      <c r="S26" s="18"/>
      <c r="T26" s="18"/>
      <c r="U26" s="18"/>
      <c r="V26" s="18"/>
      <c r="W26" s="18"/>
      <c r="X26" s="18"/>
      <c r="Y26" s="18"/>
      <c r="Z26" s="20"/>
    </row>
    <row r="27" spans="1:26" s="2" customFormat="1" ht="27" customHeight="1" x14ac:dyDescent="0.15">
      <c r="A27" s="69"/>
      <c r="B27" s="85" t="s">
        <v>0</v>
      </c>
      <c r="C27" s="95" t="s">
        <v>29</v>
      </c>
      <c r="D27" s="85" t="s">
        <v>30</v>
      </c>
      <c r="E27" s="85" t="s">
        <v>31</v>
      </c>
      <c r="F27" s="78" t="s">
        <v>4</v>
      </c>
      <c r="G27" s="14"/>
      <c r="H27" s="79" t="s">
        <v>36</v>
      </c>
      <c r="I27" s="87" t="s">
        <v>29</v>
      </c>
      <c r="J27" s="87" t="s">
        <v>30</v>
      </c>
      <c r="K27" s="87" t="str">
        <f>E27</f>
        <v>水量</v>
      </c>
      <c r="L27" s="79" t="s">
        <v>4</v>
      </c>
      <c r="M27" s="14"/>
      <c r="N27" s="14"/>
      <c r="O27" s="94" t="s">
        <v>0</v>
      </c>
      <c r="P27" s="85" t="s">
        <v>29</v>
      </c>
      <c r="Q27" s="85" t="s">
        <v>30</v>
      </c>
      <c r="R27" s="85" t="s">
        <v>31</v>
      </c>
      <c r="S27" s="78" t="s">
        <v>4</v>
      </c>
      <c r="T27" s="14"/>
      <c r="U27" s="79" t="s">
        <v>36</v>
      </c>
      <c r="V27" s="91" t="s">
        <v>29</v>
      </c>
      <c r="W27" s="87" t="s">
        <v>6</v>
      </c>
      <c r="X27" s="87" t="str">
        <f>R27</f>
        <v>水量</v>
      </c>
      <c r="Y27" s="79" t="s">
        <v>4</v>
      </c>
      <c r="Z27" s="21"/>
    </row>
    <row r="28" spans="1:26" s="2" customFormat="1" ht="27" customHeight="1" x14ac:dyDescent="0.15">
      <c r="A28" s="69"/>
      <c r="B28" s="85"/>
      <c r="C28" s="96"/>
      <c r="D28" s="85"/>
      <c r="E28" s="85"/>
      <c r="F28" s="78" t="s">
        <v>7</v>
      </c>
      <c r="G28" s="14"/>
      <c r="H28" s="27" t="e">
        <f>$C$1</f>
        <v>#REF!</v>
      </c>
      <c r="I28" s="87"/>
      <c r="J28" s="87"/>
      <c r="K28" s="87"/>
      <c r="L28" s="79" t="s">
        <v>7</v>
      </c>
      <c r="M28" s="14"/>
      <c r="N28" s="14"/>
      <c r="O28" s="94"/>
      <c r="P28" s="85"/>
      <c r="Q28" s="85"/>
      <c r="R28" s="85"/>
      <c r="S28" s="78" t="s">
        <v>8</v>
      </c>
      <c r="T28" s="14"/>
      <c r="U28" s="27" t="e">
        <f>$C$1</f>
        <v>#REF!</v>
      </c>
      <c r="V28" s="92"/>
      <c r="W28" s="87"/>
      <c r="X28" s="87"/>
      <c r="Y28" s="79" t="s">
        <v>8</v>
      </c>
      <c r="Z28" s="21"/>
    </row>
    <row r="29" spans="1:26" ht="27" customHeight="1" x14ac:dyDescent="0.15">
      <c r="A29" s="70"/>
      <c r="B29" s="53" t="s">
        <v>9</v>
      </c>
      <c r="C29" s="85">
        <v>500</v>
      </c>
      <c r="D29" s="78" t="s">
        <v>10</v>
      </c>
      <c r="E29" s="42" t="e">
        <f>IF($C$2&lt;=5,$C$2,5)</f>
        <v>#REF!</v>
      </c>
      <c r="F29" s="43">
        <f>C29</f>
        <v>500</v>
      </c>
      <c r="G29" s="15"/>
      <c r="H29" s="5" t="s">
        <v>11</v>
      </c>
      <c r="I29" s="93" t="e">
        <f>VLOOKUP(H28,リストシート!$A$2:$B$8,2,0)</f>
        <v>#REF!</v>
      </c>
      <c r="J29" s="81">
        <v>40</v>
      </c>
      <c r="K29" s="79" t="e">
        <f>IF($C$2&lt;=5,$C$2,5)</f>
        <v>#REF!</v>
      </c>
      <c r="L29" s="6" t="e">
        <f>J29*K29+I29</f>
        <v>#REF!</v>
      </c>
      <c r="M29" s="32" t="s">
        <v>12</v>
      </c>
      <c r="N29" s="13"/>
      <c r="O29" s="47" t="s">
        <v>13</v>
      </c>
      <c r="P29" s="85">
        <v>500</v>
      </c>
      <c r="Q29" s="78" t="s">
        <v>10</v>
      </c>
      <c r="R29" s="42" t="e">
        <f>IF($C$3&lt;=10,$C$3,10)</f>
        <v>#REF!</v>
      </c>
      <c r="S29" s="43">
        <f>P29*2</f>
        <v>1000</v>
      </c>
      <c r="T29" s="15"/>
      <c r="U29" s="5" t="s">
        <v>14</v>
      </c>
      <c r="V29" s="93" t="e">
        <f>VLOOKUP(U28,リストシート!$A$2:$B$8,2,0)</f>
        <v>#REF!</v>
      </c>
      <c r="W29" s="81">
        <v>40</v>
      </c>
      <c r="X29" s="79" t="e">
        <f>IF($C$3&lt;=10,$C$3,10)</f>
        <v>#REF!</v>
      </c>
      <c r="Y29" s="6" t="e">
        <f>W29*X29+V29*2</f>
        <v>#REF!</v>
      </c>
      <c r="Z29" s="33" t="s">
        <v>12</v>
      </c>
    </row>
    <row r="30" spans="1:26" ht="27" customHeight="1" x14ac:dyDescent="0.15">
      <c r="A30" s="70"/>
      <c r="B30" s="47" t="s">
        <v>15</v>
      </c>
      <c r="C30" s="85"/>
      <c r="D30" s="78">
        <v>80</v>
      </c>
      <c r="E30" s="78" t="e">
        <f>IF($C$2&lt;=5,0,IF($C$2&lt;=10,$C$2-5,5))</f>
        <v>#REF!</v>
      </c>
      <c r="F30" s="43" t="e">
        <f>D30*E30</f>
        <v>#REF!</v>
      </c>
      <c r="G30" s="15"/>
      <c r="H30" s="5" t="s">
        <v>15</v>
      </c>
      <c r="I30" s="87"/>
      <c r="J30" s="81">
        <v>84</v>
      </c>
      <c r="K30" s="79" t="e">
        <f>IF($C$2&lt;=5,0,IF($C$2&lt;=10,$C$2-5,5))</f>
        <v>#REF!</v>
      </c>
      <c r="L30" s="6" t="e">
        <f>J30*K30</f>
        <v>#REF!</v>
      </c>
      <c r="M30" s="13"/>
      <c r="N30" s="13"/>
      <c r="O30" s="47" t="s">
        <v>16</v>
      </c>
      <c r="P30" s="85"/>
      <c r="Q30" s="78">
        <v>80</v>
      </c>
      <c r="R30" s="78" t="e">
        <f>IF($C$3&lt;=10,0,IF($C$3&lt;=20,$C$3-10,10))</f>
        <v>#REF!</v>
      </c>
      <c r="S30" s="43" t="e">
        <f>Q30*R30</f>
        <v>#REF!</v>
      </c>
      <c r="T30" s="15"/>
      <c r="U30" s="5" t="s">
        <v>16</v>
      </c>
      <c r="V30" s="87"/>
      <c r="W30" s="81">
        <v>84</v>
      </c>
      <c r="X30" s="79" t="e">
        <f>IF($C$3&lt;=10,0,IF($C$3&lt;=20,$C$3-10,10))</f>
        <v>#REF!</v>
      </c>
      <c r="Y30" s="6" t="e">
        <f>W30*X30</f>
        <v>#REF!</v>
      </c>
      <c r="Z30" s="22"/>
    </row>
    <row r="31" spans="1:26" ht="27" customHeight="1" x14ac:dyDescent="0.15">
      <c r="A31" s="70"/>
      <c r="B31" s="47" t="s">
        <v>16</v>
      </c>
      <c r="C31" s="85"/>
      <c r="D31" s="78">
        <v>105</v>
      </c>
      <c r="E31" s="78" t="e">
        <f>IF($C$2&lt;=5,0,IF(($C$2-10)&lt;0,0,IF($C$2&lt;=20,$C$2-10,10)))</f>
        <v>#REF!</v>
      </c>
      <c r="F31" s="43" t="e">
        <f t="shared" ref="F31:F35" si="4">D31*E31</f>
        <v>#REF!</v>
      </c>
      <c r="G31" s="15"/>
      <c r="H31" s="5" t="s">
        <v>16</v>
      </c>
      <c r="I31" s="87"/>
      <c r="J31" s="81">
        <v>110</v>
      </c>
      <c r="K31" s="79" t="e">
        <f>IF($C$2&lt;=5,0,IF(($C$2-10)&lt;0,0,IF($C$2&lt;=20,$C$2-10,10)))</f>
        <v>#REF!</v>
      </c>
      <c r="L31" s="6" t="e">
        <f t="shared" ref="L31:L35" si="5">J31*K31</f>
        <v>#REF!</v>
      </c>
      <c r="M31" s="13"/>
      <c r="N31" s="13"/>
      <c r="O31" s="47" t="s">
        <v>17</v>
      </c>
      <c r="P31" s="85"/>
      <c r="Q31" s="78">
        <v>105</v>
      </c>
      <c r="R31" s="78" t="e">
        <f>IF($C$3&lt;=10,0,IF(($C$3-20)&lt;0,0,IF($C$3&lt;=40,$C$3-20,20)))</f>
        <v>#REF!</v>
      </c>
      <c r="S31" s="43" t="e">
        <f t="shared" ref="S31:S35" si="6">Q31*R31</f>
        <v>#REF!</v>
      </c>
      <c r="T31" s="15"/>
      <c r="U31" s="5" t="s">
        <v>17</v>
      </c>
      <c r="V31" s="87"/>
      <c r="W31" s="81">
        <v>110</v>
      </c>
      <c r="X31" s="79" t="e">
        <f>IF($C$3&lt;=10,0,IF(($C$3-20)&lt;0,0,IF($C$3&lt;=40,$C$3-20,20)))</f>
        <v>#REF!</v>
      </c>
      <c r="Y31" s="6" t="e">
        <f t="shared" ref="Y31:Y35" si="7">W31*X31</f>
        <v>#REF!</v>
      </c>
      <c r="Z31" s="22"/>
    </row>
    <row r="32" spans="1:26" ht="27" customHeight="1" x14ac:dyDescent="0.15">
      <c r="A32" s="70"/>
      <c r="B32" s="47" t="s">
        <v>32</v>
      </c>
      <c r="C32" s="85"/>
      <c r="D32" s="78">
        <v>125</v>
      </c>
      <c r="E32" s="78" t="e">
        <f>IF($C$2&lt;=5,0,IF(($C$2-20)&lt;0,0,IF($C$2&lt;=30,$C$2-20,10)))</f>
        <v>#REF!</v>
      </c>
      <c r="F32" s="43" t="e">
        <f t="shared" si="4"/>
        <v>#REF!</v>
      </c>
      <c r="G32" s="15"/>
      <c r="H32" s="5" t="s">
        <v>32</v>
      </c>
      <c r="I32" s="87"/>
      <c r="J32" s="81">
        <v>131</v>
      </c>
      <c r="K32" s="79" t="e">
        <f>IF($C$2&lt;=5,0,IF(($C$2-20)&lt;0,0,IF($C$2&lt;=30,$C$2-20,10)))</f>
        <v>#REF!</v>
      </c>
      <c r="L32" s="6" t="e">
        <f t="shared" si="5"/>
        <v>#REF!</v>
      </c>
      <c r="M32" s="13"/>
      <c r="N32" s="13"/>
      <c r="O32" s="47" t="s">
        <v>38</v>
      </c>
      <c r="P32" s="85"/>
      <c r="Q32" s="78">
        <v>125</v>
      </c>
      <c r="R32" s="78" t="e">
        <f>IF($C$3&lt;=10,0,IF(($C$3-40)&lt;0,0,IF($C$3&lt;=60,$C$3-40,20)))</f>
        <v>#REF!</v>
      </c>
      <c r="S32" s="43" t="e">
        <f t="shared" si="6"/>
        <v>#REF!</v>
      </c>
      <c r="T32" s="15"/>
      <c r="U32" s="5" t="s">
        <v>38</v>
      </c>
      <c r="V32" s="87"/>
      <c r="W32" s="81">
        <v>131</v>
      </c>
      <c r="X32" s="79" t="e">
        <f>IF($C$3&lt;=10,0,IF(($C$3-40)&lt;0,0,IF($C$3&lt;=60,$C$3-40,20)))</f>
        <v>#REF!</v>
      </c>
      <c r="Y32" s="6" t="e">
        <f t="shared" si="7"/>
        <v>#REF!</v>
      </c>
      <c r="Z32" s="22"/>
    </row>
    <row r="33" spans="1:26" ht="27" customHeight="1" x14ac:dyDescent="0.15">
      <c r="A33" s="70"/>
      <c r="B33" s="47" t="s">
        <v>33</v>
      </c>
      <c r="C33" s="85"/>
      <c r="D33" s="78">
        <v>160</v>
      </c>
      <c r="E33" s="78" t="e">
        <f>IF($C$2&lt;=5,0,IF(($C$2-30)&lt;0,0,IF($C$2&lt;=40,$C$2-30,10)))</f>
        <v>#REF!</v>
      </c>
      <c r="F33" s="43" t="e">
        <f t="shared" si="4"/>
        <v>#REF!</v>
      </c>
      <c r="G33" s="15"/>
      <c r="H33" s="5" t="s">
        <v>33</v>
      </c>
      <c r="I33" s="87"/>
      <c r="J33" s="81">
        <v>168</v>
      </c>
      <c r="K33" s="79" t="e">
        <f>IF($C$2&lt;=5,0,IF(($C$2-30)&lt;0,0,IF($C$2&lt;=40,$C$2-30,10)))</f>
        <v>#REF!</v>
      </c>
      <c r="L33" s="6" t="e">
        <f t="shared" si="5"/>
        <v>#REF!</v>
      </c>
      <c r="M33" s="13"/>
      <c r="N33" s="13"/>
      <c r="O33" s="47" t="s">
        <v>39</v>
      </c>
      <c r="P33" s="85"/>
      <c r="Q33" s="78">
        <v>160</v>
      </c>
      <c r="R33" s="78" t="e">
        <f>IF($C$3&lt;=10,0,IF(($C$3-60)&lt;0,0,IF($C$3&lt;=80,$C$3-60,20)))</f>
        <v>#REF!</v>
      </c>
      <c r="S33" s="43" t="e">
        <f t="shared" si="6"/>
        <v>#REF!</v>
      </c>
      <c r="T33" s="15"/>
      <c r="U33" s="5" t="s">
        <v>39</v>
      </c>
      <c r="V33" s="87"/>
      <c r="W33" s="81">
        <v>168</v>
      </c>
      <c r="X33" s="79" t="e">
        <f>IF($C$3&lt;=10,0,IF(($C$3-60)&lt;0,0,IF($C$3&lt;=80,$C$3-60,20)))</f>
        <v>#REF!</v>
      </c>
      <c r="Y33" s="6" t="e">
        <f>W33*X33</f>
        <v>#REF!</v>
      </c>
      <c r="Z33" s="22"/>
    </row>
    <row r="34" spans="1:26" ht="27" customHeight="1" x14ac:dyDescent="0.15">
      <c r="A34" s="70"/>
      <c r="B34" s="47" t="s">
        <v>34</v>
      </c>
      <c r="C34" s="85"/>
      <c r="D34" s="78">
        <v>190</v>
      </c>
      <c r="E34" s="78" t="e">
        <f>IF($C$2&lt;=5,0,IF(($C$2-40)&lt;0,0,IF($C$2&lt;=50,$C$2-40,10)))</f>
        <v>#REF!</v>
      </c>
      <c r="F34" s="43" t="e">
        <f t="shared" si="4"/>
        <v>#REF!</v>
      </c>
      <c r="G34" s="15"/>
      <c r="H34" s="5" t="s">
        <v>34</v>
      </c>
      <c r="I34" s="87"/>
      <c r="J34" s="81">
        <v>200</v>
      </c>
      <c r="K34" s="79" t="e">
        <f>IF($C$2&lt;=5,0,IF(($C$2-40)&lt;0,0,IF($C$2&lt;=50,$C$2-40,10)))</f>
        <v>#REF!</v>
      </c>
      <c r="L34" s="6" t="e">
        <f t="shared" si="5"/>
        <v>#REF!</v>
      </c>
      <c r="M34" s="13"/>
      <c r="N34" s="13"/>
      <c r="O34" s="47" t="s">
        <v>40</v>
      </c>
      <c r="P34" s="85"/>
      <c r="Q34" s="78">
        <v>190</v>
      </c>
      <c r="R34" s="78" t="e">
        <f>IF($C$3&lt;=10,0,IF(($C$3-80)&lt;0,0,IF($C$3&lt;=100,$C$3-80,20)))</f>
        <v>#REF!</v>
      </c>
      <c r="S34" s="43" t="e">
        <f t="shared" si="6"/>
        <v>#REF!</v>
      </c>
      <c r="T34" s="15"/>
      <c r="U34" s="5" t="s">
        <v>40</v>
      </c>
      <c r="V34" s="87"/>
      <c r="W34" s="81">
        <v>200</v>
      </c>
      <c r="X34" s="79" t="e">
        <f>IF($C$3&lt;=10,0,IF(($C$3-80)&lt;0,0,IF($C$3&lt;=100,$C$3-80,20)))</f>
        <v>#REF!</v>
      </c>
      <c r="Y34" s="6" t="e">
        <f t="shared" si="7"/>
        <v>#REF!</v>
      </c>
      <c r="Z34" s="22"/>
    </row>
    <row r="35" spans="1:26" ht="27" customHeight="1" x14ac:dyDescent="0.15">
      <c r="A35" s="70"/>
      <c r="B35" s="47" t="s">
        <v>45</v>
      </c>
      <c r="C35" s="85"/>
      <c r="D35" s="78">
        <v>215</v>
      </c>
      <c r="E35" s="78" t="e">
        <f>IF($C$2&lt;=5,0,IF(($C$2-50)&lt;0,0,IF($C$2&gt;=50,$C$2-50,0)))</f>
        <v>#REF!</v>
      </c>
      <c r="F35" s="43" t="e">
        <f t="shared" si="4"/>
        <v>#REF!</v>
      </c>
      <c r="G35" s="15"/>
      <c r="H35" s="5" t="s">
        <v>45</v>
      </c>
      <c r="I35" s="87"/>
      <c r="J35" s="81">
        <v>226</v>
      </c>
      <c r="K35" s="79" t="e">
        <f>IF($C$2&lt;=5,0,IF(($C$2-50)&lt;0,0,IF($C$2&gt;=51,$C$2-50,0)))</f>
        <v>#REF!</v>
      </c>
      <c r="L35" s="6" t="e">
        <f t="shared" si="5"/>
        <v>#REF!</v>
      </c>
      <c r="M35" s="13"/>
      <c r="N35" s="13"/>
      <c r="O35" s="47" t="s">
        <v>46</v>
      </c>
      <c r="P35" s="85"/>
      <c r="Q35" s="78">
        <v>215</v>
      </c>
      <c r="R35" s="78" t="e">
        <f>IF($C$3&lt;=10,0,IF(($C$3-100)&lt;0,0,IF($C$3&gt;=101,$C$3-100,0)))</f>
        <v>#REF!</v>
      </c>
      <c r="S35" s="43" t="e">
        <f t="shared" si="6"/>
        <v>#REF!</v>
      </c>
      <c r="T35" s="15"/>
      <c r="U35" s="5" t="s">
        <v>46</v>
      </c>
      <c r="V35" s="87"/>
      <c r="W35" s="81">
        <v>226</v>
      </c>
      <c r="X35" s="7" t="e">
        <f>IF($C$3&lt;=10,0,IF(($C$3-100)&lt;0,0,IF($C$3&gt;=101,$C$3-100,0)))</f>
        <v>#REF!</v>
      </c>
      <c r="Y35" s="6" t="e">
        <f t="shared" si="7"/>
        <v>#REF!</v>
      </c>
      <c r="Z35" s="22"/>
    </row>
    <row r="36" spans="1:26" ht="27" customHeight="1" x14ac:dyDescent="0.15">
      <c r="A36" s="70"/>
      <c r="B36" s="78" t="s">
        <v>43</v>
      </c>
      <c r="C36" s="78" t="e">
        <f>$C$1</f>
        <v>#REF!</v>
      </c>
      <c r="D36" s="78" t="e">
        <f>VLOOKUP(C36,リストシート!$D$2:$E$8,2,0)</f>
        <v>#REF!</v>
      </c>
      <c r="E36" s="78" t="s">
        <v>44</v>
      </c>
      <c r="F36" s="44" t="e">
        <f>D36</f>
        <v>#REF!</v>
      </c>
      <c r="G36" s="16"/>
      <c r="H36" s="87" t="s">
        <v>25</v>
      </c>
      <c r="I36" s="87"/>
      <c r="J36" s="87"/>
      <c r="K36" s="79" t="e">
        <f>SUM(K29:K35)</f>
        <v>#REF!</v>
      </c>
      <c r="L36" s="8" t="e">
        <f>SUM(L29:L35)</f>
        <v>#REF!</v>
      </c>
      <c r="M36" s="13"/>
      <c r="N36" s="13"/>
      <c r="O36" s="82" t="s">
        <v>43</v>
      </c>
      <c r="P36" s="78" t="e">
        <f>$C$1</f>
        <v>#REF!</v>
      </c>
      <c r="Q36" s="78" t="e">
        <f>VLOOKUP(P36,リストシート!$D$2:$E$8,2,0)</f>
        <v>#REF!</v>
      </c>
      <c r="R36" s="78" t="s">
        <v>44</v>
      </c>
      <c r="S36" s="44" t="e">
        <f>Q36*2</f>
        <v>#REF!</v>
      </c>
      <c r="T36" s="16"/>
      <c r="U36" s="87" t="s">
        <v>25</v>
      </c>
      <c r="V36" s="87"/>
      <c r="W36" s="87"/>
      <c r="X36" s="79" t="e">
        <f>SUM(X29:X35)</f>
        <v>#REF!</v>
      </c>
      <c r="Y36" s="8" t="e">
        <f>SUM(Y29:Y35)</f>
        <v>#REF!</v>
      </c>
      <c r="Z36" s="22"/>
    </row>
    <row r="37" spans="1:26" ht="27" customHeight="1" x14ac:dyDescent="0.15">
      <c r="A37" s="70"/>
      <c r="B37" s="85" t="s">
        <v>25</v>
      </c>
      <c r="C37" s="85"/>
      <c r="D37" s="85"/>
      <c r="E37" s="78" t="e">
        <f>SUM(E29:E35)</f>
        <v>#REF!</v>
      </c>
      <c r="F37" s="45" t="e">
        <f>SUM(F29:F36)</f>
        <v>#REF!</v>
      </c>
      <c r="G37" s="17"/>
      <c r="H37" s="87" t="s">
        <v>26</v>
      </c>
      <c r="I37" s="87"/>
      <c r="J37" s="87"/>
      <c r="K37" s="87"/>
      <c r="L37" s="9" t="e">
        <f>L36*0.1</f>
        <v>#REF!</v>
      </c>
      <c r="M37" s="13"/>
      <c r="N37" s="13"/>
      <c r="O37" s="85" t="s">
        <v>25</v>
      </c>
      <c r="P37" s="85"/>
      <c r="Q37" s="85"/>
      <c r="R37" s="78" t="e">
        <f>SUM(R29:R35)</f>
        <v>#REF!</v>
      </c>
      <c r="S37" s="45" t="e">
        <f>SUM(S29:S36)</f>
        <v>#REF!</v>
      </c>
      <c r="T37" s="17"/>
      <c r="U37" s="87" t="s">
        <v>26</v>
      </c>
      <c r="V37" s="87"/>
      <c r="W37" s="87"/>
      <c r="X37" s="87"/>
      <c r="Y37" s="9" t="e">
        <f>Y36*0.1</f>
        <v>#REF!</v>
      </c>
      <c r="Z37" s="22"/>
    </row>
    <row r="38" spans="1:26" ht="27" customHeight="1" x14ac:dyDescent="0.15">
      <c r="A38" s="70"/>
      <c r="B38" s="85" t="s">
        <v>26</v>
      </c>
      <c r="C38" s="85"/>
      <c r="D38" s="85"/>
      <c r="E38" s="85"/>
      <c r="F38" s="46" t="e">
        <f>F37*0.1</f>
        <v>#REF!</v>
      </c>
      <c r="G38" s="17"/>
      <c r="H38" s="87" t="s">
        <v>27</v>
      </c>
      <c r="I38" s="87"/>
      <c r="J38" s="87"/>
      <c r="K38" s="88"/>
      <c r="L38" s="9" t="e">
        <f>L36+L37</f>
        <v>#REF!</v>
      </c>
      <c r="M38" s="13"/>
      <c r="N38" s="13"/>
      <c r="O38" s="85" t="s">
        <v>26</v>
      </c>
      <c r="P38" s="85"/>
      <c r="Q38" s="85"/>
      <c r="R38" s="85"/>
      <c r="S38" s="46" t="e">
        <f>S37*0.1</f>
        <v>#REF!</v>
      </c>
      <c r="T38" s="17"/>
      <c r="U38" s="87" t="s">
        <v>27</v>
      </c>
      <c r="V38" s="87"/>
      <c r="W38" s="87"/>
      <c r="X38" s="88"/>
      <c r="Y38" s="9" t="e">
        <f>Y36+Y37</f>
        <v>#REF!</v>
      </c>
      <c r="Z38" s="22"/>
    </row>
    <row r="39" spans="1:26" ht="27" customHeight="1" thickBot="1" x14ac:dyDescent="0.2">
      <c r="A39" s="70"/>
      <c r="B39" s="85" t="s">
        <v>27</v>
      </c>
      <c r="C39" s="85"/>
      <c r="D39" s="85"/>
      <c r="E39" s="86"/>
      <c r="F39" s="46" t="e">
        <f>F37+F38</f>
        <v>#REF!</v>
      </c>
      <c r="G39" s="15"/>
      <c r="H39" s="89" t="s">
        <v>64</v>
      </c>
      <c r="I39" s="89"/>
      <c r="J39" s="89"/>
      <c r="K39" s="90"/>
      <c r="L39" s="10" t="e">
        <f>ROUNDDOWN(L38,0)</f>
        <v>#REF!</v>
      </c>
      <c r="M39" s="13"/>
      <c r="N39" s="13"/>
      <c r="O39" s="85" t="s">
        <v>27</v>
      </c>
      <c r="P39" s="85"/>
      <c r="Q39" s="85"/>
      <c r="R39" s="86"/>
      <c r="S39" s="46" t="e">
        <f>S37+S38</f>
        <v>#REF!</v>
      </c>
      <c r="T39" s="15"/>
      <c r="U39" s="89" t="s">
        <v>64</v>
      </c>
      <c r="V39" s="89"/>
      <c r="W39" s="89"/>
      <c r="X39" s="90"/>
      <c r="Y39" s="10" t="e">
        <f>ROUNDDOWN(Y38,0)</f>
        <v>#REF!</v>
      </c>
      <c r="Z39" s="22"/>
    </row>
    <row r="40" spans="1:26" ht="27" customHeight="1" thickTop="1" thickBot="1" x14ac:dyDescent="0.2">
      <c r="A40" s="70"/>
      <c r="B40" s="85" t="s">
        <v>28</v>
      </c>
      <c r="C40" s="85"/>
      <c r="D40" s="85"/>
      <c r="E40" s="86"/>
      <c r="F40" s="43" t="e">
        <f>ROUNDDOWN(F39,-1)</f>
        <v>#REF!</v>
      </c>
      <c r="G40" s="13"/>
      <c r="H40" s="84" t="s">
        <v>47</v>
      </c>
      <c r="I40" s="84"/>
      <c r="J40" s="84"/>
      <c r="K40" s="84"/>
      <c r="L40" s="11" t="e">
        <f>L39-F40</f>
        <v>#REF!</v>
      </c>
      <c r="M40" s="13"/>
      <c r="N40" s="13"/>
      <c r="O40" s="85" t="s">
        <v>28</v>
      </c>
      <c r="P40" s="85"/>
      <c r="Q40" s="85"/>
      <c r="R40" s="86"/>
      <c r="S40" s="43" t="e">
        <f>ROUNDDOWN(S39,-1)</f>
        <v>#REF!</v>
      </c>
      <c r="T40" s="13"/>
      <c r="U40" s="84" t="s">
        <v>47</v>
      </c>
      <c r="V40" s="84"/>
      <c r="W40" s="84"/>
      <c r="X40" s="84"/>
      <c r="Y40" s="11" t="e">
        <f>Y39-S40</f>
        <v>#REF!</v>
      </c>
      <c r="Z40" s="22"/>
    </row>
    <row r="41" spans="1:26" ht="13.5" customHeight="1" thickTop="1" thickBot="1" x14ac:dyDescent="0.2">
      <c r="A41" s="71"/>
      <c r="B41" s="25"/>
      <c r="C41" s="23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5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6"/>
    </row>
    <row r="42" spans="1:26" ht="27" customHeight="1" thickTop="1" x14ac:dyDescent="0.15">
      <c r="B42" s="3"/>
    </row>
    <row r="43" spans="1:26" ht="27" customHeight="1" x14ac:dyDescent="0.15">
      <c r="B43" s="3"/>
    </row>
    <row r="44" spans="1:26" ht="27" customHeight="1" x14ac:dyDescent="0.15">
      <c r="B44" s="3"/>
    </row>
    <row r="45" spans="1:26" ht="27" customHeight="1" x14ac:dyDescent="0.15">
      <c r="B45" s="3"/>
    </row>
  </sheetData>
  <mergeCells count="73">
    <mergeCell ref="B4:B5"/>
    <mergeCell ref="B9:B10"/>
    <mergeCell ref="C9:C10"/>
    <mergeCell ref="D9:D10"/>
    <mergeCell ref="E9:E10"/>
    <mergeCell ref="V9:V10"/>
    <mergeCell ref="W9:W10"/>
    <mergeCell ref="X9:X10"/>
    <mergeCell ref="C11:C17"/>
    <mergeCell ref="I11:I17"/>
    <mergeCell ref="P11:P17"/>
    <mergeCell ref="V11:V17"/>
    <mergeCell ref="J9:J10"/>
    <mergeCell ref="K9:K10"/>
    <mergeCell ref="O9:O10"/>
    <mergeCell ref="P9:P10"/>
    <mergeCell ref="Q9:Q10"/>
    <mergeCell ref="R9:R10"/>
    <mergeCell ref="I9:I10"/>
    <mergeCell ref="B18:D18"/>
    <mergeCell ref="H18:J18"/>
    <mergeCell ref="O18:Q18"/>
    <mergeCell ref="U18:W18"/>
    <mergeCell ref="B19:E19"/>
    <mergeCell ref="H19:K19"/>
    <mergeCell ref="O19:R19"/>
    <mergeCell ref="U19:X19"/>
    <mergeCell ref="B20:E20"/>
    <mergeCell ref="H20:K20"/>
    <mergeCell ref="O20:R20"/>
    <mergeCell ref="U20:X20"/>
    <mergeCell ref="B21:E21"/>
    <mergeCell ref="H21:K21"/>
    <mergeCell ref="O21:R21"/>
    <mergeCell ref="U21:X21"/>
    <mergeCell ref="X27:X28"/>
    <mergeCell ref="H22:K22"/>
    <mergeCell ref="U22:X22"/>
    <mergeCell ref="B27:B28"/>
    <mergeCell ref="C27:C28"/>
    <mergeCell ref="D27:D28"/>
    <mergeCell ref="E27:E28"/>
    <mergeCell ref="I27:I28"/>
    <mergeCell ref="J27:J28"/>
    <mergeCell ref="K27:K28"/>
    <mergeCell ref="O27:O28"/>
    <mergeCell ref="P27:P28"/>
    <mergeCell ref="Q27:Q28"/>
    <mergeCell ref="R27:R28"/>
    <mergeCell ref="V27:V28"/>
    <mergeCell ref="W27:W28"/>
    <mergeCell ref="C29:C35"/>
    <mergeCell ref="I29:I35"/>
    <mergeCell ref="P29:P35"/>
    <mergeCell ref="V29:V35"/>
    <mergeCell ref="H36:J36"/>
    <mergeCell ref="U36:W36"/>
    <mergeCell ref="B37:D37"/>
    <mergeCell ref="H37:K37"/>
    <mergeCell ref="O37:Q37"/>
    <mergeCell ref="U37:X37"/>
    <mergeCell ref="B38:E38"/>
    <mergeCell ref="H38:K38"/>
    <mergeCell ref="O38:R38"/>
    <mergeCell ref="U38:X38"/>
    <mergeCell ref="B39:E39"/>
    <mergeCell ref="H39:K39"/>
    <mergeCell ref="O39:R39"/>
    <mergeCell ref="U39:X39"/>
    <mergeCell ref="B40:E40"/>
    <mergeCell ref="H40:K40"/>
    <mergeCell ref="O40:R40"/>
    <mergeCell ref="U40:X40"/>
  </mergeCells>
  <phoneticPr fontId="3"/>
  <dataValidations count="1">
    <dataValidation type="list" allowBlank="1" showInputMessage="1" showErrorMessage="1" sqref="C4" xr:uid="{0B451FE2-0659-4337-B560-D5A32D7F9DE3}">
      <formula1>"1,2,3"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4352-F5E7-45EA-BE6A-9E4190331D83}">
  <dimension ref="A1:E8"/>
  <sheetViews>
    <sheetView workbookViewId="0">
      <selection activeCell="B8" sqref="B8"/>
    </sheetView>
  </sheetViews>
  <sheetFormatPr defaultRowHeight="13.5" x14ac:dyDescent="0.15"/>
  <cols>
    <col min="1" max="1" width="3.5" bestFit="1" customWidth="1"/>
    <col min="2" max="2" width="5.5" bestFit="1" customWidth="1"/>
    <col min="4" max="4" width="3.5" bestFit="1" customWidth="1"/>
    <col min="5" max="5" width="5.5" bestFit="1" customWidth="1"/>
  </cols>
  <sheetData>
    <row r="1" spans="1:5" x14ac:dyDescent="0.15">
      <c r="A1" t="s">
        <v>41</v>
      </c>
      <c r="D1" t="s">
        <v>42</v>
      </c>
    </row>
    <row r="2" spans="1:5" x14ac:dyDescent="0.15">
      <c r="A2">
        <v>13</v>
      </c>
      <c r="B2">
        <v>530</v>
      </c>
      <c r="D2">
        <v>13</v>
      </c>
      <c r="E2">
        <v>40</v>
      </c>
    </row>
    <row r="3" spans="1:5" x14ac:dyDescent="0.15">
      <c r="A3">
        <v>20</v>
      </c>
      <c r="B3">
        <v>550</v>
      </c>
      <c r="D3">
        <v>20</v>
      </c>
      <c r="E3">
        <v>60</v>
      </c>
    </row>
    <row r="4" spans="1:5" x14ac:dyDescent="0.15">
      <c r="A4">
        <v>25</v>
      </c>
      <c r="B4">
        <v>850</v>
      </c>
      <c r="D4">
        <v>25</v>
      </c>
      <c r="E4">
        <v>80</v>
      </c>
    </row>
    <row r="5" spans="1:5" x14ac:dyDescent="0.15">
      <c r="A5">
        <v>30</v>
      </c>
      <c r="B5">
        <v>1270</v>
      </c>
      <c r="D5">
        <v>30</v>
      </c>
      <c r="E5">
        <v>100</v>
      </c>
    </row>
    <row r="6" spans="1:5" x14ac:dyDescent="0.15">
      <c r="A6">
        <v>40</v>
      </c>
      <c r="B6">
        <v>2550</v>
      </c>
      <c r="D6">
        <v>40</v>
      </c>
      <c r="E6">
        <v>150</v>
      </c>
    </row>
    <row r="7" spans="1:5" x14ac:dyDescent="0.15">
      <c r="A7">
        <v>50</v>
      </c>
      <c r="B7">
        <v>3570</v>
      </c>
      <c r="D7">
        <v>50</v>
      </c>
      <c r="E7">
        <v>400</v>
      </c>
    </row>
    <row r="8" spans="1:5" x14ac:dyDescent="0.15">
      <c r="A8">
        <v>75</v>
      </c>
      <c r="B8">
        <v>8920</v>
      </c>
      <c r="D8">
        <v>75</v>
      </c>
      <c r="E8">
        <v>1000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9 k n w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P Z J 8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2 S f B Y K I p H u A 4 A A A A R A A A A E w A c A E Z v c m 1 1 b G F z L 1 N l Y 3 R p b 2 4 x L m 0 g o h g A K K A U A A A A A A A A A A A A A A A A A A A A A A A A A A A A K 0 5 N L s n M z 1 M I h t C G 1 g B Q S w E C L Q A U A A I A C A D 2 S f B Y s 5 S C K 6 U A A A D 1 A A A A E g A A A A A A A A A A A A A A A A A A A A A A Q 2 9 u Z m l n L 1 B h Y 2 t h Z 2 U u e G 1 s U E s B A i 0 A F A A C A A g A 9 k n w W A / K 6 a u k A A A A 6 Q A A A B M A A A A A A A A A A A A A A A A A 8 Q A A A F t D b 2 5 0 Z W 5 0 X 1 R 5 c G V z X S 5 4 b W x Q S w E C L Q A U A A I A C A D 2 S f B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1 X A a F t Q E W a t W R z O 0 6 8 0 Q A A A A A C A A A A A A A D Z g A A w A A A A B A A A A A b C B U f k P + P M 2 5 g U s v U 0 J z S A A A A A A S A A A C g A A A A E A A A A L 6 X p i m V i d y 5 B 3 x 6 D l o l h x 5 Q A A A A h 9 K n o k v m o M V H F Q W v x u Y Z f w j 2 T K b I X A b 9 I r u d G I t B l 9 L 2 v G a g 9 o j 6 L x M u 0 A 5 P U 0 7 C k f r 1 g 6 G I Q Z C t i l s J k y 8 m E 1 L r w U h 1 b v 1 w m v H Y R N 8 E K 1 c U A A A A v M T X 8 A o y U I Y X s B 0 h o 1 E c a 1 x L q a U = < / D a t a M a s h u p > 
</file>

<file path=customXml/itemProps1.xml><?xml version="1.0" encoding="utf-8"?>
<ds:datastoreItem xmlns:ds="http://schemas.openxmlformats.org/officeDocument/2006/customXml" ds:itemID="{64187383-8008-4DD4-A69E-9F5809BDBC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水道使用料計算シミュレーション</vt:lpstr>
      <vt:lpstr>計算シート①</vt:lpstr>
      <vt:lpstr>計算シート②</vt:lpstr>
      <vt:lpstr>計算シート③</vt:lpstr>
      <vt:lpstr>リストシート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岩倉市</dc:creator>
  <cp:lastModifiedBy>岩倉市</cp:lastModifiedBy>
  <cp:lastPrinted>2024-10-11T05:47:58Z</cp:lastPrinted>
  <dcterms:created xsi:type="dcterms:W3CDTF">2024-07-12T08:19:30Z</dcterms:created>
  <dcterms:modified xsi:type="dcterms:W3CDTF">2026-04-27T02:35:36Z</dcterms:modified>
</cp:coreProperties>
</file>